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defaultThemeVersion="166925"/>
  <mc:AlternateContent xmlns:mc="http://schemas.openxmlformats.org/markup-compatibility/2006">
    <mc:Choice Requires="x15">
      <x15ac:absPath xmlns:x15ac="http://schemas.microsoft.com/office/spreadsheetml/2010/11/ac" url="C:\Users\Pumberger\Downloads\"/>
    </mc:Choice>
  </mc:AlternateContent>
  <xr:revisionPtr revIDLastSave="0" documentId="13_ncr:1_{94740476-809F-4D54-A83E-5528D201D8C2}" xr6:coauthVersionLast="47" xr6:coauthVersionMax="47" xr10:uidLastSave="{00000000-0000-0000-0000-000000000000}"/>
  <workbookProtection workbookAlgorithmName="SHA-512" workbookHashValue="LC1Yd0oMuO0S7GL0NrqixhJKplBMfH8PUPzI+6W8ray5BLmcMigN4QnEi1H10xuHe1kOpNuMsPXU/iM5UulL3A==" workbookSaltValue="sd/jtyAfOAvSf3wU+YRsqg==" workbookSpinCount="100000" lockStructure="1"/>
  <bookViews>
    <workbookView xWindow="-120" yWindow="-120" windowWidth="29040" windowHeight="15840" xr2:uid="{EFA8A215-ED95-4E6A-803B-7547073AA5DA}"/>
  </bookViews>
  <sheets>
    <sheet name="Erläuterung" sheetId="12" r:id="rId1"/>
    <sheet name="1 - Strom und Erdgas 2021" sheetId="2" r:id="rId2"/>
    <sheet name="2 - Strom und Erdgas 2022" sheetId="4" r:id="rId3"/>
    <sheet name="3 - Treibstoff und Zuschuss" sheetId="7" r:id="rId4"/>
    <sheet name="Import" sheetId="10" state="hidden" r:id="rId5"/>
    <sheet name="Zählpunkte Schritt 1" sheetId="8" state="hidden" r:id="rId6"/>
    <sheet name="Zählpunkte Schritt 2" sheetId="9" state="hidden" r:id="rId7"/>
    <sheet name="Liste" sheetId="6" state="hidden" r:id="rId8"/>
  </sheets>
  <definedNames>
    <definedName name="_xlnm.Print_Area" localSheetId="1">'1 - Strom und Erdgas 2021'!$A$1:$W$84</definedName>
    <definedName name="Energieart">Liste!$A$1:$A$2</definedName>
    <definedName name="Lastprofilzähler">Liste!$B$1:$B$2</definedName>
    <definedName name="Zählpunk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4" l="1"/>
  <c r="H14" i="4"/>
  <c r="H21" i="4"/>
  <c r="I24" i="4" s="1"/>
  <c r="H22" i="4"/>
  <c r="B8" i="10"/>
  <c r="B9" i="10" s="1"/>
  <c r="I18" i="7"/>
  <c r="I14" i="7"/>
  <c r="I25" i="7" l="1"/>
  <c r="N38" i="4"/>
  <c r="N31" i="4"/>
  <c r="E4" i="10"/>
  <c r="E3" i="10"/>
  <c r="K72" i="2" l="1"/>
  <c r="B72" i="2"/>
  <c r="K71" i="2"/>
  <c r="B71" i="2"/>
  <c r="AA68" i="2"/>
  <c r="Z68" i="2"/>
  <c r="Y68" i="2"/>
  <c r="X68" i="2"/>
  <c r="K65" i="2"/>
  <c r="B65" i="2"/>
  <c r="K64" i="2"/>
  <c r="B64" i="2"/>
  <c r="AA61" i="2"/>
  <c r="Z61" i="2"/>
  <c r="Y61" i="2"/>
  <c r="X61" i="2"/>
  <c r="K58" i="2"/>
  <c r="B58" i="2"/>
  <c r="K57" i="2"/>
  <c r="B57" i="2"/>
  <c r="AA54" i="2"/>
  <c r="Z54" i="2"/>
  <c r="Y54" i="2"/>
  <c r="X54" i="2"/>
  <c r="K51" i="2"/>
  <c r="B51" i="2"/>
  <c r="K50" i="2"/>
  <c r="B50" i="2"/>
  <c r="AA47" i="2"/>
  <c r="Z47" i="2"/>
  <c r="Y47" i="2"/>
  <c r="X47" i="2"/>
  <c r="K44" i="2"/>
  <c r="B44" i="2"/>
  <c r="K43" i="2"/>
  <c r="B43" i="2"/>
  <c r="AA40" i="2"/>
  <c r="Z40" i="2"/>
  <c r="Y40" i="2"/>
  <c r="X40" i="2"/>
  <c r="K37" i="2"/>
  <c r="B37" i="2"/>
  <c r="K36" i="2"/>
  <c r="B36" i="2"/>
  <c r="AA33" i="2"/>
  <c r="Z33" i="2"/>
  <c r="Y33" i="2"/>
  <c r="X33" i="2"/>
  <c r="K22" i="2"/>
  <c r="K30" i="2"/>
  <c r="B30" i="2"/>
  <c r="K29" i="2"/>
  <c r="B29" i="2"/>
  <c r="AA26" i="2"/>
  <c r="Z26" i="2"/>
  <c r="Y26" i="2"/>
  <c r="X26" i="2"/>
  <c r="K23" i="2"/>
  <c r="B23" i="2"/>
  <c r="B22" i="2"/>
  <c r="AA19" i="2"/>
  <c r="Z19" i="2"/>
  <c r="Y19" i="2"/>
  <c r="X19" i="2"/>
  <c r="H76" i="2" l="1"/>
  <c r="H82" i="2"/>
  <c r="AA2" i="8"/>
  <c r="Z2" i="8"/>
  <c r="Y2" i="8"/>
  <c r="X2" i="8"/>
  <c r="B6" i="8"/>
  <c r="K6" i="8"/>
  <c r="H77" i="2" l="1"/>
  <c r="K5" i="8" l="1"/>
  <c r="B5" i="8"/>
  <c r="H81" i="2" l="1"/>
  <c r="H83" i="2" s="1"/>
  <c r="H78" i="2" l="1"/>
  <c r="H43" i="4" l="1"/>
  <c r="B44" i="4" s="1"/>
  <c r="H35" i="4"/>
  <c r="H36" i="4"/>
  <c r="B37" i="4" s="1"/>
  <c r="B23" i="4"/>
  <c r="H64" i="4"/>
  <c r="R65" i="4" s="1"/>
  <c r="H29" i="4"/>
  <c r="R30" i="4" s="1"/>
  <c r="R16" i="4"/>
  <c r="H57" i="4"/>
  <c r="B58" i="4" s="1"/>
  <c r="H42" i="4"/>
  <c r="L45" i="4" s="1"/>
  <c r="H49" i="4"/>
  <c r="P52" i="4" s="1"/>
  <c r="H63" i="4"/>
  <c r="R66" i="4" s="1"/>
  <c r="H28" i="4"/>
  <c r="H50" i="4"/>
  <c r="H56" i="4"/>
  <c r="O59" i="4" s="1"/>
  <c r="H4" i="9"/>
  <c r="R7" i="9" s="1"/>
  <c r="H5" i="9"/>
  <c r="H84" i="4"/>
  <c r="B7" i="10" s="1"/>
  <c r="H75" i="4"/>
  <c r="B4" i="10" s="1"/>
  <c r="R44" i="4" l="1"/>
  <c r="M38" i="4"/>
  <c r="K38" i="4"/>
  <c r="J38" i="4"/>
  <c r="P38" i="4"/>
  <c r="I38" i="4"/>
  <c r="L38" i="4"/>
  <c r="O38" i="4"/>
  <c r="M24" i="4"/>
  <c r="K24" i="4"/>
  <c r="L24" i="4"/>
  <c r="O24" i="4"/>
  <c r="P24" i="4"/>
  <c r="J24" i="4"/>
  <c r="N24" i="4"/>
  <c r="K17" i="4"/>
  <c r="R23" i="4"/>
  <c r="I45" i="4"/>
  <c r="R37" i="4"/>
  <c r="O66" i="4"/>
  <c r="K66" i="4"/>
  <c r="B65" i="4"/>
  <c r="L31" i="4"/>
  <c r="R38" i="4"/>
  <c r="P59" i="4"/>
  <c r="B24" i="4"/>
  <c r="B31" i="4"/>
  <c r="B52" i="4"/>
  <c r="R59" i="4"/>
  <c r="I59" i="4"/>
  <c r="P31" i="4"/>
  <c r="N59" i="4"/>
  <c r="B66" i="4"/>
  <c r="B38" i="4"/>
  <c r="R58" i="4"/>
  <c r="M31" i="4"/>
  <c r="M66" i="4"/>
  <c r="I66" i="4"/>
  <c r="M59" i="4"/>
  <c r="R31" i="4"/>
  <c r="J66" i="4"/>
  <c r="N66" i="4"/>
  <c r="L59" i="4"/>
  <c r="J59" i="4"/>
  <c r="O31" i="4"/>
  <c r="P66" i="4"/>
  <c r="L66" i="4"/>
  <c r="K31" i="4"/>
  <c r="B59" i="4"/>
  <c r="N45" i="4"/>
  <c r="K59" i="4"/>
  <c r="R45" i="4"/>
  <c r="I31" i="4"/>
  <c r="J31" i="4"/>
  <c r="M17" i="4"/>
  <c r="L17" i="4"/>
  <c r="N17" i="4"/>
  <c r="O17" i="4"/>
  <c r="P17" i="4"/>
  <c r="R17" i="4"/>
  <c r="J17" i="4"/>
  <c r="R24" i="4"/>
  <c r="O45" i="4"/>
  <c r="N52" i="4"/>
  <c r="K45" i="4"/>
  <c r="B17" i="4"/>
  <c r="R52" i="4"/>
  <c r="L52" i="4"/>
  <c r="B30" i="4"/>
  <c r="J45" i="4"/>
  <c r="M45" i="4"/>
  <c r="B51" i="4"/>
  <c r="K52" i="4"/>
  <c r="J52" i="4"/>
  <c r="B45" i="4"/>
  <c r="B16" i="4"/>
  <c r="R51" i="4"/>
  <c r="M52" i="4"/>
  <c r="O52" i="4"/>
  <c r="P45" i="4"/>
  <c r="I52" i="4"/>
  <c r="B7" i="9"/>
  <c r="N7" i="9"/>
  <c r="M7" i="9"/>
  <c r="J7" i="9"/>
  <c r="O7" i="9"/>
  <c r="P7" i="9"/>
  <c r="I7" i="9"/>
  <c r="K7" i="9"/>
  <c r="L7" i="9"/>
  <c r="R6" i="9"/>
  <c r="B6" i="9"/>
  <c r="G37" i="4" l="1"/>
  <c r="H38" i="4"/>
  <c r="H80" i="4" s="1"/>
  <c r="G65" i="4"/>
  <c r="H59" i="4"/>
  <c r="H66" i="4"/>
  <c r="H31" i="4"/>
  <c r="G30" i="4"/>
  <c r="H17" i="4"/>
  <c r="G58" i="4"/>
  <c r="G16" i="4"/>
  <c r="G23" i="4"/>
  <c r="G51" i="4"/>
  <c r="G44" i="4"/>
  <c r="H24" i="4"/>
  <c r="H52" i="4"/>
  <c r="H45" i="4"/>
  <c r="H79" i="4"/>
  <c r="H70" i="4"/>
  <c r="H7" i="9"/>
  <c r="G6" i="9"/>
  <c r="B5" i="10" l="1"/>
  <c r="H71" i="4"/>
  <c r="H72" i="4" s="1"/>
  <c r="H81" i="4"/>
  <c r="B2" i="10" l="1"/>
  <c r="H74" i="4"/>
  <c r="B3" i="10" s="1"/>
  <c r="H83" i="4"/>
  <c r="B6" i="10" s="1"/>
  <c r="H85" i="4" l="1"/>
  <c r="I24" i="7" s="1"/>
  <c r="H76" i="4"/>
  <c r="I23" i="7" l="1"/>
  <c r="I27" i="7" s="1"/>
  <c r="L27" i="7" s="1"/>
</calcChain>
</file>

<file path=xl/sharedStrings.xml><?xml version="1.0" encoding="utf-8"?>
<sst xmlns="http://schemas.openxmlformats.org/spreadsheetml/2006/main" count="346" uniqueCount="74">
  <si>
    <t>Energiekostenzuschuss</t>
  </si>
  <si>
    <t>i</t>
  </si>
  <si>
    <t>EUR</t>
  </si>
  <si>
    <t>kWh</t>
  </si>
  <si>
    <t>Errechneter Durchschnittsarbeitspreis im Förderungszeitraum</t>
  </si>
  <si>
    <t>Ihr Zuschuss:</t>
  </si>
  <si>
    <t xml:space="preserve"> = Preissteigerung des Durchschnittsarbeitspreises</t>
  </si>
  <si>
    <t>Zählpunkt</t>
  </si>
  <si>
    <t>Errechneter Durchschnittsarbeitspreis aller Zählpunkte</t>
  </si>
  <si>
    <t>Stromverbrauch aller Zählpunkte in kWh</t>
  </si>
  <si>
    <t>Energieart</t>
  </si>
  <si>
    <t>Strom</t>
  </si>
  <si>
    <t>Erdgas</t>
  </si>
  <si>
    <t>Erdgasverbrauch aller Zählpunkte in kWh</t>
  </si>
  <si>
    <t>Ihr möglicher Gesamtzuschuss</t>
  </si>
  <si>
    <t>Treibstoffe</t>
  </si>
  <si>
    <t>Liter</t>
  </si>
  <si>
    <t>Benzin</t>
  </si>
  <si>
    <t>Diesel</t>
  </si>
  <si>
    <t>Benzinverbrauch im Förderungszeitraum</t>
  </si>
  <si>
    <t>Der Förderungszeitraum erstreckt sich von 1. Februar 2022 bis 30. September 2022.</t>
  </si>
  <si>
    <r>
      <t xml:space="preserve">Zählpunktnummer (die </t>
    </r>
    <r>
      <rPr>
        <b/>
        <sz val="11"/>
        <color rgb="FF000066"/>
        <rFont val="Calibri"/>
        <family val="2"/>
        <scheme val="minor"/>
      </rPr>
      <t>letzten</t>
    </r>
    <r>
      <rPr>
        <sz val="11"/>
        <color rgb="FF000066"/>
        <rFont val="Calibri"/>
        <family val="2"/>
        <scheme val="minor"/>
      </rPr>
      <t xml:space="preserve"> vier Stellen)</t>
    </r>
  </si>
  <si>
    <t>Dieselverbrauch im Förderungszeitraum</t>
  </si>
  <si>
    <t>Bitte geben Sie die jeweilige Energieart an.</t>
  </si>
  <si>
    <t>Die Zählpunktnummer beginnt mit AT und kann der Abrechnung entnommen werden. Bitte geben Sie nur die letzten vier Stellen Ihrer Zählpunktnummer an.</t>
  </si>
  <si>
    <r>
      <t xml:space="preserve">Zählpunktnummer (nur die </t>
    </r>
    <r>
      <rPr>
        <b/>
        <sz val="11"/>
        <color rgb="FF000066"/>
        <rFont val="Calibri"/>
        <family val="2"/>
        <scheme val="minor"/>
      </rPr>
      <t>letzten vier Stellen</t>
    </r>
    <r>
      <rPr>
        <sz val="11"/>
        <color rgb="FF000066"/>
        <rFont val="Calibri"/>
        <family val="2"/>
        <scheme val="minor"/>
      </rPr>
      <t>)</t>
    </r>
  </si>
  <si>
    <t>Bitte geben Sie nur die letzten vier Stellen Ihrer Zählpunktnummer an.</t>
  </si>
  <si>
    <t>Erdgasverbrauch aller Zählpunkte in kWh im Gesamtjahr</t>
  </si>
  <si>
    <t>Stromverbrauch aller Zählpunkte in kWh im Gesamtjahr</t>
  </si>
  <si>
    <t>Durchschnittlicher Literpreis (brutto) im Förderungszeitraum in EUR</t>
  </si>
  <si>
    <t>Der Arbeitspreis bezeichnet die Kosten für die verbrauchten Kilowattstunden (kWh) Strom (exkl. Gebühren, Steuern, Abgaben, Netzentgelte).</t>
  </si>
  <si>
    <t>Der Arbeitspreis bezeichnet die Kosten für die verbrauchten Kilowattstunden (kWh) Erdgas (exkl. Gebühren, Steuern, Abgaben, Netzentgelte).</t>
  </si>
  <si>
    <t>Schritt 1: Berechnung des Durchschnittsarbeitspreises in der Vergleichsperiode 2021</t>
  </si>
  <si>
    <t>Schritt 2: Berechnung des Durchschnittsarbeitspreises im Förderungszeitraum und der Preissteigerung</t>
  </si>
  <si>
    <t>Im zweiten Schritt ersuchen wir Sie um Angaben zum Arbeitspreis und zum Strom/-Erdgasverbrauch im Förderungszeitraum. Der Förderungszeitraum erstreckt sich von 1. Februar bis 30. September 2022.</t>
  </si>
  <si>
    <t>Nein</t>
  </si>
  <si>
    <t>Ja</t>
  </si>
  <si>
    <t>Im dritten Schritt ersuchen wir Sie um Angaben zum Treibstoffverbrauch und den Treibstoffkosten.</t>
  </si>
  <si>
    <t>Schritt 3: Treibstoffverbrauch und Durchschnittspreis</t>
  </si>
  <si>
    <t>Um die Preissteigerungen berechnen zu können, benötigen wir im ersten Schritt Angaben aus der letzten Jahresabrechnung Ihres Strom- und Erdgaslieferanten oder aus Ihrem Lastprofilzähler (sofern bei Ihnen ein Lastprofilzähler installiert wurde).</t>
  </si>
  <si>
    <t>Lastprofilzähler oder genormtes intelligentes Messgerät verfügbar</t>
  </si>
  <si>
    <t>Ist ein Lastprofilzähler (Messgerät für Großkunden) oder ein genormtes intelligentes Messgerät verfügbar, erfolgt die Zuschussberechnung gem. Pkt. 5.2.3.1 der Richtlinie.</t>
  </si>
  <si>
    <t xml:space="preserve"> - Errechneter Durchschnittsarbeitspreis im Vergleichszeitraum</t>
  </si>
  <si>
    <t>Summe der Nettorechnungsbeträge aller Zählpunkte</t>
  </si>
  <si>
    <t>Der förderungsfähige Stromverbrauch ist für Zählpunkte ohne Lastprofilzähler mit 1.000.000 kWh begrenzt.</t>
  </si>
  <si>
    <t>Der förderungsfähige Erdgasverbrauch ist für Zählpunkte ohne Lastprofilzähler mit 1.000.000 kWh begrenzt.</t>
  </si>
  <si>
    <t>Stromverbrauch aller Zählpunkte ohne Lastprofilzähler in kWh</t>
  </si>
  <si>
    <t>Stromverbrauch aller Zählpunkte mit Lastprofilzähler in kWh</t>
  </si>
  <si>
    <t>Erdgasverbrauch aller Zählpunkte ohne Lastprofilzähler in kWh</t>
  </si>
  <si>
    <t>Erdgasverbrauch aller Zählpunkte mit Lastprofilzähler in kWh</t>
  </si>
  <si>
    <t>Die Zuschusshöhe errechnet sich wie folgt: Preisanstieg x Verbrauch (bei Zählpunkten ohne Lastprofilzähler max. 1.000.000 kWh) x 30 % Zuschussquote.</t>
  </si>
  <si>
    <t>Der Bruttopreis enthält die MÖSt und USt und entspricht der Preisangabe an der Zapfsäule. Anm.: Der für die Förderung relevante Nettopreis wird automatisch errechnet.</t>
  </si>
  <si>
    <r>
      <rPr>
        <b/>
        <sz val="11"/>
        <color rgb="FF000066"/>
        <rFont val="Calibri"/>
        <family val="2"/>
        <scheme val="minor"/>
      </rPr>
      <t>Mehrere Zählpunkte mit identem Tarif</t>
    </r>
    <r>
      <rPr>
        <sz val="11"/>
        <color rgb="FF000066"/>
        <rFont val="Calibri"/>
        <family val="2"/>
        <scheme val="minor"/>
      </rPr>
      <t xml:space="preserve"> können mit einer fiktiven Zählpunktnummer zusammengefasst werden (beispielsweise 1111 für Strom und 2222 für Erdgas).</t>
    </r>
  </si>
  <si>
    <t>Ihre firmeninterne Referenz</t>
  </si>
  <si>
    <t>Firmenwortlaut, internes Aktenkennzeichen, o.ä.</t>
  </si>
  <si>
    <t>Kontrollfeld</t>
  </si>
  <si>
    <t>Bitte befüllen Sie ausschließlich die blau umrandeten Eingabefelder!</t>
  </si>
  <si>
    <t>In drei Schritten zur Berechnung Ihres möglichen Zuschusses in der Basisstufe (für Unternehmen mit Energie-, Strom- und Treibstoffbeschaffungskosten bis EUR 16 Mio.)</t>
  </si>
  <si>
    <t>Version</t>
  </si>
  <si>
    <t>Ist ein Lastprofilzähler (Messgerät für Großkunden) oder ein genormtes intelligentes Messgerät mit monatlicher Abrechnung verfügbar, erfolgt die Zuschussberechnung gem. Pkt. 9.1.1 der Richtlinie.</t>
  </si>
  <si>
    <t>Field</t>
  </si>
  <si>
    <t>Value</t>
  </si>
  <si>
    <t>Validation</t>
  </si>
  <si>
    <t>AceStromverbrauchimfoerderzeitraum</t>
  </si>
  <si>
    <t>Berechnungsart</t>
  </si>
  <si>
    <t>AceDurchschnittspreisstromzeitraum</t>
  </si>
  <si>
    <t>AceDurchschnittspreisstromvergleich</t>
  </si>
  <si>
    <t>AceGasverbrauchzeitraum</t>
  </si>
  <si>
    <t>AceDurchschnittspreisgaszeitraum</t>
  </si>
  <si>
    <t>AceDurchschnittspreisgasvergleich</t>
  </si>
  <si>
    <t>AceTreibstoffverbrauchzeitraum</t>
  </si>
  <si>
    <t>AceDurchschnittspreistreibstoffezeitraum</t>
  </si>
  <si>
    <t>1.4</t>
  </si>
  <si>
    <t>Die Zuschusshöhe errechnet sich, indem der Preisanstieg (d.h. der durchschnittliche Nettopreis - 60 Cent) mit dem Verbrauch und der Zuschussquote von 30 % multipliziert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</si>
</sst>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 #,##0_-;_-* &quot;-&quot;??_-;_-@_-"/>
    <numFmt numFmtId="165" formatCode="_-* #,##0.0000_-;\-* #,##0.0000_-;_-* &quot;-&quot;??_-;_-@_-"/>
    <numFmt numFmtId="166" formatCode="#,##0.000"/>
    <numFmt numFmtId="167" formatCode="_-* #,##0.0_-;\-* #,##0.0_-;_-* &quot;-&quot;??_-;_-@_-"/>
    <numFmt numFmtId="168" formatCode="#,##0.0000"/>
    <numFmt numFmtId="169" formatCode="0000"/>
    <numFmt numFmtId="170" formatCode="0.000"/>
    <numFmt numFmtId="171" formatCode="######"/>
    <numFmt numFmtId="172" formatCode="_-* #,##0.000_-;\-* #,##0.000_-;_-* &quot;-&quot;??_-;_-@_-"/>
    <numFmt numFmtId="173" formatCode="#"/>
    <numFmt numFmtId="174" formatCode="0.0000"/>
  </numFmts>
  <fonts count="22" x14ac:knownFonts="1">
    <font>
      <sz val="11"/>
      <color theme="1"/>
      <name val="Calibri"/>
      <family val="2"/>
      <scheme val="minor"/>
    </font>
    <font>
      <sz val="11"/>
      <color theme="1"/>
      <name val="Calibri"/>
      <family val="2"/>
      <scheme val="minor"/>
    </font>
    <font>
      <sz val="11"/>
      <color rgb="FF000066"/>
      <name val="Arial Black"/>
      <family val="2"/>
    </font>
    <font>
      <sz val="11"/>
      <color rgb="FF000066"/>
      <name val="Calibri"/>
      <family val="2"/>
      <scheme val="minor"/>
    </font>
    <font>
      <b/>
      <sz val="11"/>
      <color rgb="FF000066"/>
      <name val="Arial Black"/>
      <family val="2"/>
    </font>
    <font>
      <sz val="11"/>
      <color rgb="FF000066"/>
      <name val="Webdings"/>
      <family val="1"/>
      <charset val="2"/>
    </font>
    <font>
      <b/>
      <sz val="10"/>
      <color rgb="FF000066"/>
      <name val="Arial Black"/>
      <family val="2"/>
    </font>
    <font>
      <sz val="14"/>
      <color rgb="FF00B0F0"/>
      <name val="Calibri"/>
      <family val="2"/>
      <scheme val="minor"/>
    </font>
    <font>
      <sz val="18"/>
      <color rgb="FF000066"/>
      <name val="Arial Black"/>
      <family val="2"/>
    </font>
    <font>
      <sz val="11"/>
      <color theme="3" tint="0.79998168889431442"/>
      <name val="Calibri"/>
      <family val="2"/>
      <scheme val="minor"/>
    </font>
    <font>
      <sz val="11"/>
      <color theme="4" tint="0.79998168889431442"/>
      <name val="Calibri"/>
      <family val="2"/>
      <scheme val="minor"/>
    </font>
    <font>
      <b/>
      <sz val="11"/>
      <color rgb="FF000066"/>
      <name val="Calibri"/>
      <family val="2"/>
      <scheme val="minor"/>
    </font>
    <font>
      <sz val="11"/>
      <color rgb="FF002060"/>
      <name val="Calibri"/>
      <family val="2"/>
      <scheme val="minor"/>
    </font>
    <font>
      <b/>
      <sz val="10"/>
      <color rgb="FF002060"/>
      <name val="Arial Black"/>
      <family val="2"/>
    </font>
    <font>
      <sz val="11"/>
      <color theme="0"/>
      <name val="Calibri"/>
      <family val="2"/>
      <scheme val="minor"/>
    </font>
    <font>
      <sz val="11"/>
      <color rgb="FFFF0000"/>
      <name val="Calibri"/>
      <family val="2"/>
      <scheme val="minor"/>
    </font>
    <font>
      <sz val="11"/>
      <color theme="0" tint="-0.249977111117893"/>
      <name val="Calibri"/>
      <family val="2"/>
      <scheme val="minor"/>
    </font>
    <font>
      <u/>
      <sz val="11"/>
      <color rgb="FF000066"/>
      <name val="Calibri"/>
      <family val="2"/>
      <scheme val="minor"/>
    </font>
    <font>
      <sz val="11"/>
      <color rgb="FFD9E1F2"/>
      <name val="Calibri"/>
      <family val="2"/>
      <scheme val="minor"/>
    </font>
    <font>
      <sz val="11"/>
      <color theme="1"/>
      <name val="Calibri"/>
      <family val="2"/>
    </font>
    <font>
      <sz val="11"/>
      <color theme="1"/>
      <name val="Calibri"/>
      <family val="2"/>
    </font>
    <font>
      <b/>
      <sz val="11"/>
      <color rgb="FFC0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9E1F2"/>
        <bgColor indexed="64"/>
      </patternFill>
    </fill>
  </fills>
  <borders count="10">
    <border>
      <left/>
      <right/>
      <top/>
      <bottom/>
      <diagonal/>
    </border>
    <border>
      <left style="medium">
        <color rgb="FF00B0F0"/>
      </left>
      <right style="medium">
        <color rgb="FF00B0F0"/>
      </right>
      <top style="medium">
        <color rgb="FF00B0F0"/>
      </top>
      <bottom style="medium">
        <color rgb="FF00B0F0"/>
      </bottom>
      <diagonal/>
    </border>
    <border>
      <left/>
      <right/>
      <top/>
      <bottom style="medium">
        <color rgb="FF002060"/>
      </bottom>
      <diagonal/>
    </border>
    <border>
      <left style="medium">
        <color rgb="FF00B0F0"/>
      </left>
      <right style="dotted">
        <color rgb="FF00B0F0"/>
      </right>
      <top/>
      <bottom/>
      <diagonal/>
    </border>
    <border>
      <left style="dotted">
        <color rgb="FF00B0F0"/>
      </left>
      <right style="dotted">
        <color rgb="FF00B0F0"/>
      </right>
      <top/>
      <bottom/>
      <diagonal/>
    </border>
    <border>
      <left style="medium">
        <color rgb="FF00B0F0"/>
      </left>
      <right style="dotted">
        <color rgb="FF00B0F0"/>
      </right>
      <top/>
      <bottom style="medium">
        <color rgb="FF00B0F0"/>
      </bottom>
      <diagonal/>
    </border>
    <border>
      <left style="dotted">
        <color rgb="FF00B0F0"/>
      </left>
      <right style="dotted">
        <color rgb="FF00B0F0"/>
      </right>
      <top/>
      <bottom style="medium">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3" fillId="0" borderId="0" xfId="0" applyFont="1"/>
    <xf numFmtId="0" fontId="4" fillId="2" borderId="0" xfId="0" applyFont="1" applyFill="1" applyBorder="1"/>
    <xf numFmtId="0" fontId="3" fillId="2" borderId="0" xfId="0" applyFont="1" applyFill="1" applyBorder="1"/>
    <xf numFmtId="0" fontId="3" fillId="2" borderId="0" xfId="0" applyFont="1" applyFill="1"/>
    <xf numFmtId="0" fontId="5" fillId="2" borderId="0" xfId="0" applyFont="1" applyFill="1" applyBorder="1" applyAlignment="1">
      <alignment horizontal="right"/>
    </xf>
    <xf numFmtId="3" fontId="3" fillId="2" borderId="0" xfId="0" applyNumberFormat="1" applyFont="1" applyFill="1" applyBorder="1"/>
    <xf numFmtId="17" fontId="3" fillId="2" borderId="0" xfId="0" applyNumberFormat="1" applyFont="1" applyFill="1" applyBorder="1"/>
    <xf numFmtId="166" fontId="3" fillId="2" borderId="0" xfId="0" applyNumberFormat="1" applyFont="1" applyFill="1" applyBorder="1"/>
    <xf numFmtId="164" fontId="6" fillId="2" borderId="0" xfId="1" applyNumberFormat="1" applyFont="1" applyFill="1" applyBorder="1"/>
    <xf numFmtId="0" fontId="3" fillId="0" borderId="0" xfId="0" applyFont="1" applyFill="1"/>
    <xf numFmtId="0" fontId="6" fillId="2" borderId="0" xfId="0" applyFont="1" applyFill="1" applyBorder="1" applyAlignment="1">
      <alignment horizontal="left"/>
    </xf>
    <xf numFmtId="0" fontId="3" fillId="2" borderId="0" xfId="0" applyFont="1" applyFill="1" applyBorder="1" applyAlignment="1">
      <alignment horizontal="right"/>
    </xf>
    <xf numFmtId="0" fontId="9" fillId="2" borderId="0" xfId="0" applyFont="1" applyFill="1"/>
    <xf numFmtId="9" fontId="10" fillId="2" borderId="0" xfId="2" applyFont="1" applyFill="1" applyBorder="1" applyAlignment="1"/>
    <xf numFmtId="0" fontId="0" fillId="2" borderId="0" xfId="0" applyFill="1"/>
    <xf numFmtId="0" fontId="10" fillId="2" borderId="0" xfId="0" applyFont="1" applyFill="1"/>
    <xf numFmtId="166" fontId="10" fillId="2" borderId="0" xfId="0" applyNumberFormat="1" applyFont="1" applyFill="1"/>
    <xf numFmtId="17" fontId="3" fillId="2" borderId="3" xfId="0" applyNumberFormat="1" applyFont="1" applyFill="1" applyBorder="1"/>
    <xf numFmtId="17" fontId="3" fillId="2" borderId="4" xfId="0" applyNumberFormat="1" applyFont="1" applyFill="1" applyBorder="1"/>
    <xf numFmtId="17" fontId="3" fillId="2" borderId="5" xfId="0" applyNumberFormat="1" applyFont="1" applyFill="1" applyBorder="1"/>
    <xf numFmtId="17" fontId="3" fillId="2" borderId="6" xfId="0" applyNumberFormat="1" applyFont="1" applyFill="1" applyBorder="1"/>
    <xf numFmtId="3" fontId="10" fillId="2" borderId="0" xfId="0" applyNumberFormat="1" applyFont="1" applyFill="1" applyBorder="1"/>
    <xf numFmtId="3" fontId="14" fillId="0" borderId="0" xfId="0" applyNumberFormat="1" applyFont="1" applyFill="1" applyBorder="1"/>
    <xf numFmtId="169" fontId="14" fillId="0" borderId="0" xfId="0" applyNumberFormat="1" applyFont="1" applyFill="1"/>
    <xf numFmtId="0" fontId="14" fillId="0" borderId="0" xfId="0" applyFont="1" applyFill="1"/>
    <xf numFmtId="43" fontId="14" fillId="0" borderId="0" xfId="0" applyNumberFormat="1" applyFont="1" applyFill="1"/>
    <xf numFmtId="164" fontId="14" fillId="0" borderId="0" xfId="0" applyNumberFormat="1" applyFont="1" applyFill="1"/>
    <xf numFmtId="0" fontId="14" fillId="0" borderId="0" xfId="0" applyFont="1"/>
    <xf numFmtId="3" fontId="10" fillId="2" borderId="0" xfId="0" applyNumberFormat="1" applyFont="1" applyFill="1"/>
    <xf numFmtId="171" fontId="3" fillId="3" borderId="1" xfId="0" applyNumberFormat="1" applyFont="1" applyFill="1" applyBorder="1" applyAlignment="1">
      <alignment horizontal="center"/>
    </xf>
    <xf numFmtId="169" fontId="12" fillId="3" borderId="1" xfId="0" applyNumberFormat="1" applyFont="1" applyFill="1" applyBorder="1" applyAlignment="1">
      <alignment horizontal="center"/>
    </xf>
    <xf numFmtId="3" fontId="3" fillId="3" borderId="1" xfId="0" applyNumberFormat="1" applyFont="1" applyFill="1" applyBorder="1" applyAlignment="1">
      <alignment horizontal="center"/>
    </xf>
    <xf numFmtId="43" fontId="3" fillId="3" borderId="1" xfId="1" applyFont="1" applyFill="1" applyBorder="1"/>
    <xf numFmtId="164" fontId="3" fillId="3" borderId="1" xfId="1" applyNumberFormat="1" applyFont="1" applyFill="1" applyBorder="1"/>
    <xf numFmtId="168" fontId="3" fillId="3" borderId="1" xfId="0" applyNumberFormat="1" applyFont="1" applyFill="1" applyBorder="1"/>
    <xf numFmtId="169" fontId="3" fillId="3" borderId="1" xfId="0" applyNumberFormat="1" applyFont="1" applyFill="1" applyBorder="1" applyAlignment="1">
      <alignment horizontal="center"/>
    </xf>
    <xf numFmtId="173" fontId="3" fillId="3" borderId="1" xfId="0" applyNumberFormat="1" applyFont="1" applyFill="1" applyBorder="1" applyAlignment="1">
      <alignment horizontal="center"/>
    </xf>
    <xf numFmtId="3" fontId="3" fillId="3" borderId="1" xfId="1" applyNumberFormat="1" applyFont="1" applyFill="1" applyBorder="1"/>
    <xf numFmtId="0" fontId="3" fillId="2" borderId="0" xfId="0" applyFont="1" applyFill="1" applyBorder="1" applyAlignment="1">
      <alignment vertical="top"/>
    </xf>
    <xf numFmtId="0" fontId="0" fillId="2" borderId="0" xfId="0" applyFill="1" applyAlignment="1">
      <alignment vertical="top"/>
    </xf>
    <xf numFmtId="167" fontId="3" fillId="3" borderId="1" xfId="1" applyNumberFormat="1" applyFont="1" applyFill="1" applyBorder="1" applyProtection="1">
      <protection locked="0"/>
    </xf>
    <xf numFmtId="172" fontId="3" fillId="3" borderId="1" xfId="1" applyNumberFormat="1" applyFont="1" applyFill="1" applyBorder="1" applyProtection="1">
      <protection locked="0"/>
    </xf>
    <xf numFmtId="169" fontId="12" fillId="3" borderId="1" xfId="0" applyNumberFormat="1" applyFont="1" applyFill="1" applyBorder="1" applyAlignment="1" applyProtection="1">
      <alignment horizontal="center"/>
      <protection locked="0"/>
    </xf>
    <xf numFmtId="3" fontId="3" fillId="3" borderId="1" xfId="0" applyNumberFormat="1" applyFont="1" applyFill="1" applyBorder="1" applyAlignment="1" applyProtection="1">
      <alignment horizontal="center"/>
      <protection locked="0"/>
    </xf>
    <xf numFmtId="43" fontId="3" fillId="3" borderId="1" xfId="1" applyFont="1" applyFill="1" applyBorder="1" applyProtection="1">
      <protection locked="0"/>
    </xf>
    <xf numFmtId="164" fontId="3" fillId="3" borderId="1" xfId="1" applyNumberFormat="1" applyFont="1" applyFill="1" applyBorder="1" applyProtection="1">
      <protection locked="0"/>
    </xf>
    <xf numFmtId="0" fontId="0" fillId="0" borderId="0" xfId="0" applyProtection="1">
      <protection hidden="1"/>
    </xf>
    <xf numFmtId="0" fontId="15" fillId="0" borderId="0" xfId="0" applyFont="1" applyFill="1" applyProtection="1">
      <protection hidden="1"/>
    </xf>
    <xf numFmtId="0" fontId="0" fillId="0" borderId="0" xfId="0" applyFill="1" applyProtection="1">
      <protection hidden="1"/>
    </xf>
    <xf numFmtId="0" fontId="8" fillId="0" borderId="0" xfId="0" applyFont="1" applyBorder="1" applyProtection="1">
      <protection hidden="1"/>
    </xf>
    <xf numFmtId="0" fontId="0" fillId="0" borderId="0" xfId="0" applyBorder="1" applyProtection="1">
      <protection hidden="1"/>
    </xf>
    <xf numFmtId="0" fontId="7" fillId="0" borderId="0" xfId="0" applyFont="1" applyBorder="1" applyProtection="1">
      <protection hidden="1"/>
    </xf>
    <xf numFmtId="0" fontId="16" fillId="0" borderId="0" xfId="0" applyFont="1" applyBorder="1" applyProtection="1">
      <protection hidden="1"/>
    </xf>
    <xf numFmtId="0" fontId="17" fillId="3" borderId="0" xfId="0" applyFont="1" applyFill="1" applyProtection="1">
      <protection hidden="1"/>
    </xf>
    <xf numFmtId="169" fontId="3" fillId="3" borderId="1" xfId="0" applyNumberFormat="1" applyFont="1" applyFill="1" applyBorder="1" applyAlignment="1" applyProtection="1">
      <protection hidden="1"/>
    </xf>
    <xf numFmtId="0" fontId="0" fillId="3" borderId="0" xfId="0" applyFill="1" applyBorder="1" applyAlignment="1" applyProtection="1">
      <protection hidden="1"/>
    </xf>
    <xf numFmtId="169" fontId="3" fillId="3" borderId="0" xfId="0" applyNumberFormat="1" applyFont="1" applyFill="1" applyBorder="1" applyAlignment="1" applyProtection="1">
      <protection hidden="1"/>
    </xf>
    <xf numFmtId="0" fontId="16" fillId="2" borderId="0" xfId="0" applyFont="1" applyFill="1" applyBorder="1" applyProtection="1">
      <protection hidden="1"/>
    </xf>
    <xf numFmtId="0" fontId="0" fillId="2" borderId="0" xfId="0" applyFill="1" applyBorder="1" applyProtection="1">
      <protection hidden="1"/>
    </xf>
    <xf numFmtId="0" fontId="0" fillId="2" borderId="0" xfId="0" applyFill="1" applyProtection="1">
      <protection hidden="1"/>
    </xf>
    <xf numFmtId="0" fontId="3" fillId="2" borderId="0" xfId="0" applyFont="1" applyFill="1" applyProtection="1">
      <protection hidden="1"/>
    </xf>
    <xf numFmtId="0" fontId="5" fillId="2" borderId="0" xfId="0" applyFont="1" applyFill="1" applyAlignment="1" applyProtection="1">
      <alignment horizontal="right"/>
      <protection hidden="1"/>
    </xf>
    <xf numFmtId="0" fontId="15" fillId="0" borderId="0" xfId="0" applyFont="1" applyProtection="1">
      <protection hidden="1"/>
    </xf>
    <xf numFmtId="0" fontId="3" fillId="0" borderId="0" xfId="0" applyFont="1" applyProtection="1">
      <protection hidden="1"/>
    </xf>
    <xf numFmtId="169" fontId="3" fillId="2" borderId="0" xfId="0" applyNumberFormat="1" applyFont="1" applyFill="1" applyBorder="1" applyAlignment="1" applyProtection="1">
      <alignment horizontal="center"/>
      <protection hidden="1"/>
    </xf>
    <xf numFmtId="0" fontId="0" fillId="2" borderId="0" xfId="0" applyFill="1" applyBorder="1" applyAlignment="1" applyProtection="1">
      <alignment horizontal="center"/>
      <protection hidden="1"/>
    </xf>
    <xf numFmtId="0" fontId="3" fillId="3" borderId="0" xfId="0" applyFont="1" applyFill="1" applyProtection="1">
      <protection hidden="1"/>
    </xf>
    <xf numFmtId="169" fontId="3" fillId="3" borderId="0" xfId="0" applyNumberFormat="1"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5" fillId="3" borderId="0" xfId="0" applyFont="1" applyFill="1" applyAlignment="1" applyProtection="1">
      <alignment horizontal="right"/>
      <protection hidden="1"/>
    </xf>
    <xf numFmtId="0" fontId="4" fillId="2" borderId="0" xfId="0" applyFont="1" applyFill="1" applyBorder="1" applyProtection="1">
      <protection hidden="1"/>
    </xf>
    <xf numFmtId="0" fontId="3" fillId="2" borderId="0" xfId="0" applyFont="1" applyFill="1" applyBorder="1" applyProtection="1">
      <protection hidden="1"/>
    </xf>
    <xf numFmtId="0" fontId="3" fillId="0" borderId="0" xfId="0" applyFont="1" applyFill="1" applyProtection="1">
      <protection hidden="1"/>
    </xf>
    <xf numFmtId="0" fontId="3" fillId="2" borderId="2" xfId="0" applyFont="1" applyFill="1" applyBorder="1" applyProtection="1">
      <protection hidden="1"/>
    </xf>
    <xf numFmtId="0" fontId="14" fillId="0" borderId="0" xfId="0" applyFont="1" applyProtection="1">
      <protection hidden="1"/>
    </xf>
    <xf numFmtId="0" fontId="14" fillId="0" borderId="0" xfId="0" applyFont="1" applyFill="1" applyProtection="1">
      <protection hidden="1"/>
    </xf>
    <xf numFmtId="0" fontId="5" fillId="2" borderId="0" xfId="0" applyFont="1" applyFill="1" applyBorder="1" applyAlignment="1" applyProtection="1">
      <alignment horizontal="right"/>
      <protection hidden="1"/>
    </xf>
    <xf numFmtId="3" fontId="10" fillId="2" borderId="0" xfId="0" applyNumberFormat="1" applyFont="1" applyFill="1" applyBorder="1" applyProtection="1">
      <protection hidden="1"/>
    </xf>
    <xf numFmtId="3" fontId="3" fillId="2" borderId="0" xfId="0" applyNumberFormat="1" applyFont="1" applyFill="1" applyBorder="1" applyProtection="1">
      <protection hidden="1"/>
    </xf>
    <xf numFmtId="164" fontId="6" fillId="2" borderId="0" xfId="1" applyNumberFormat="1" applyFont="1" applyFill="1" applyBorder="1" applyProtection="1">
      <protection hidden="1"/>
    </xf>
    <xf numFmtId="0" fontId="6" fillId="2" borderId="0" xfId="0" applyFont="1" applyFill="1" applyBorder="1" applyAlignment="1" applyProtection="1">
      <alignment horizontal="left"/>
      <protection hidden="1"/>
    </xf>
    <xf numFmtId="165" fontId="6" fillId="2" borderId="0" xfId="1" applyNumberFormat="1" applyFont="1" applyFill="1" applyBorder="1" applyProtection="1">
      <protection hidden="1"/>
    </xf>
    <xf numFmtId="0" fontId="3" fillId="0" borderId="0" xfId="0" applyFont="1" applyFill="1" applyBorder="1" applyProtection="1">
      <protection hidden="1"/>
    </xf>
    <xf numFmtId="0" fontId="3" fillId="0" borderId="0" xfId="0" applyFont="1" applyBorder="1" applyProtection="1">
      <protection hidden="1"/>
    </xf>
    <xf numFmtId="0" fontId="12" fillId="0" borderId="0" xfId="0" applyFont="1" applyProtection="1">
      <protection hidden="1"/>
    </xf>
    <xf numFmtId="0" fontId="12" fillId="2" borderId="0" xfId="0" applyFont="1" applyFill="1" applyBorder="1" applyProtection="1">
      <protection hidden="1"/>
    </xf>
    <xf numFmtId="169" fontId="12" fillId="2" borderId="0" xfId="0" applyNumberFormat="1" applyFont="1" applyFill="1" applyBorder="1" applyAlignment="1" applyProtection="1">
      <alignment horizontal="right"/>
      <protection hidden="1"/>
    </xf>
    <xf numFmtId="0" fontId="12" fillId="2" borderId="2" xfId="0" applyFont="1" applyFill="1" applyBorder="1" applyProtection="1">
      <protection hidden="1"/>
    </xf>
    <xf numFmtId="17" fontId="3" fillId="2" borderId="0" xfId="0" applyNumberFormat="1" applyFont="1" applyFill="1" applyBorder="1" applyProtection="1">
      <protection hidden="1"/>
    </xf>
    <xf numFmtId="0" fontId="3" fillId="2" borderId="0" xfId="0" applyFont="1" applyFill="1" applyBorder="1" applyAlignment="1" applyProtection="1">
      <alignment horizontal="right"/>
      <protection hidden="1"/>
    </xf>
    <xf numFmtId="17" fontId="3" fillId="2" borderId="3" xfId="0" applyNumberFormat="1" applyFont="1" applyFill="1" applyBorder="1" applyProtection="1">
      <protection hidden="1"/>
    </xf>
    <xf numFmtId="17" fontId="3" fillId="2" borderId="4" xfId="0" applyNumberFormat="1" applyFont="1" applyFill="1" applyBorder="1" applyProtection="1">
      <protection hidden="1"/>
    </xf>
    <xf numFmtId="17" fontId="3" fillId="2" borderId="5" xfId="0" applyNumberFormat="1" applyFont="1" applyFill="1" applyBorder="1" applyProtection="1">
      <protection hidden="1"/>
    </xf>
    <xf numFmtId="17" fontId="3" fillId="2" borderId="6" xfId="0" applyNumberFormat="1" applyFont="1" applyFill="1" applyBorder="1" applyProtection="1">
      <protection hidden="1"/>
    </xf>
    <xf numFmtId="166" fontId="10" fillId="2" borderId="0" xfId="0" applyNumberFormat="1" applyFont="1" applyFill="1" applyProtection="1">
      <protection hidden="1"/>
    </xf>
    <xf numFmtId="0" fontId="9" fillId="2" borderId="0" xfId="0" applyFont="1" applyFill="1" applyProtection="1">
      <protection hidden="1"/>
    </xf>
    <xf numFmtId="3" fontId="10" fillId="2" borderId="0" xfId="0" applyNumberFormat="1" applyFont="1" applyFill="1" applyProtection="1">
      <protection hidden="1"/>
    </xf>
    <xf numFmtId="0" fontId="3" fillId="2" borderId="0" xfId="0" applyFont="1" applyFill="1" applyBorder="1" applyAlignment="1" applyProtection="1">
      <alignment vertical="top"/>
      <protection hidden="1"/>
    </xf>
    <xf numFmtId="0" fontId="0" fillId="2" borderId="0" xfId="0" applyFill="1" applyAlignment="1" applyProtection="1">
      <alignment vertical="top"/>
      <protection hidden="1"/>
    </xf>
    <xf numFmtId="0" fontId="12" fillId="2" borderId="0" xfId="0" applyFont="1" applyFill="1" applyProtection="1">
      <protection hidden="1"/>
    </xf>
    <xf numFmtId="166" fontId="3" fillId="2" borderId="0" xfId="0" applyNumberFormat="1" applyFont="1" applyFill="1" applyBorder="1" applyProtection="1">
      <protection hidden="1"/>
    </xf>
    <xf numFmtId="167" fontId="13" fillId="2" borderId="0" xfId="1" applyNumberFormat="1" applyFont="1" applyFill="1" applyBorder="1" applyAlignment="1" applyProtection="1">
      <protection hidden="1"/>
    </xf>
    <xf numFmtId="167" fontId="12" fillId="2" borderId="0" xfId="0" applyNumberFormat="1" applyFont="1" applyFill="1" applyBorder="1" applyAlignment="1" applyProtection="1">
      <protection hidden="1"/>
    </xf>
    <xf numFmtId="166" fontId="13" fillId="2" borderId="0" xfId="0" applyNumberFormat="1" applyFont="1" applyFill="1" applyBorder="1" applyProtection="1">
      <protection hidden="1"/>
    </xf>
    <xf numFmtId="164" fontId="13" fillId="2" borderId="0" xfId="1" applyNumberFormat="1" applyFont="1" applyFill="1" applyBorder="1" applyProtection="1">
      <protection hidden="1"/>
    </xf>
    <xf numFmtId="166" fontId="12" fillId="2" borderId="0" xfId="0" applyNumberFormat="1" applyFont="1" applyFill="1" applyBorder="1" applyProtection="1">
      <protection hidden="1"/>
    </xf>
    <xf numFmtId="166" fontId="12" fillId="2" borderId="0" xfId="0" applyNumberFormat="1" applyFont="1" applyFill="1" applyBorder="1" applyAlignment="1" applyProtection="1">
      <protection hidden="1"/>
    </xf>
    <xf numFmtId="0" fontId="12" fillId="2" borderId="0" xfId="0" applyFont="1" applyFill="1" applyBorder="1" applyAlignment="1" applyProtection="1">
      <protection hidden="1"/>
    </xf>
    <xf numFmtId="0" fontId="13" fillId="2" borderId="0" xfId="0" applyFont="1" applyFill="1" applyBorder="1" applyProtection="1">
      <protection hidden="1"/>
    </xf>
    <xf numFmtId="165" fontId="13" fillId="2" borderId="0" xfId="1" applyNumberFormat="1" applyFont="1" applyFill="1" applyBorder="1" applyProtection="1">
      <protection hidden="1"/>
    </xf>
    <xf numFmtId="0" fontId="6" fillId="2" borderId="0" xfId="0" applyFont="1" applyFill="1" applyBorder="1" applyProtection="1">
      <protection hidden="1"/>
    </xf>
    <xf numFmtId="170" fontId="3" fillId="2" borderId="0" xfId="0" applyNumberFormat="1" applyFont="1" applyFill="1" applyProtection="1">
      <protection hidden="1"/>
    </xf>
    <xf numFmtId="0" fontId="0" fillId="3" borderId="0" xfId="0" applyFill="1" applyBorder="1" applyProtection="1">
      <protection hidden="1"/>
    </xf>
    <xf numFmtId="0" fontId="3" fillId="3" borderId="0" xfId="0" applyFont="1" applyFill="1" applyBorder="1" applyProtection="1">
      <protection hidden="1"/>
    </xf>
    <xf numFmtId="0" fontId="12" fillId="3" borderId="0" xfId="0" applyFont="1" applyFill="1" applyBorder="1" applyProtection="1">
      <protection hidden="1"/>
    </xf>
    <xf numFmtId="169" fontId="3" fillId="3" borderId="1" xfId="0" applyNumberFormat="1" applyFont="1" applyFill="1" applyBorder="1" applyAlignment="1" applyProtection="1">
      <alignment horizontal="center"/>
      <protection locked="0"/>
    </xf>
    <xf numFmtId="173" fontId="3" fillId="3" borderId="1" xfId="0" applyNumberFormat="1" applyFont="1" applyFill="1" applyBorder="1" applyAlignment="1" applyProtection="1">
      <alignment horizontal="center"/>
      <protection locked="0"/>
    </xf>
    <xf numFmtId="171" fontId="3" fillId="3" borderId="1" xfId="0" applyNumberFormat="1" applyFont="1" applyFill="1" applyBorder="1" applyAlignment="1" applyProtection="1">
      <alignment horizontal="center"/>
      <protection locked="0"/>
    </xf>
    <xf numFmtId="168" fontId="3" fillId="3" borderId="1" xfId="0" applyNumberFormat="1" applyFont="1" applyFill="1" applyBorder="1" applyProtection="1">
      <protection locked="0"/>
    </xf>
    <xf numFmtId="3" fontId="3" fillId="3" borderId="1" xfId="1" applyNumberFormat="1" applyFont="1" applyFill="1" applyBorder="1" applyProtection="1">
      <protection locked="0"/>
    </xf>
    <xf numFmtId="0" fontId="3" fillId="2" borderId="0" xfId="0" applyFont="1" applyFill="1" applyAlignment="1" applyProtection="1">
      <alignment horizontal="right"/>
      <protection hidden="1"/>
    </xf>
    <xf numFmtId="43" fontId="4" fillId="2" borderId="0" xfId="1" applyFont="1" applyFill="1" applyBorder="1" applyProtection="1">
      <protection hidden="1"/>
    </xf>
    <xf numFmtId="0" fontId="2" fillId="2" borderId="0" xfId="0" applyFont="1" applyFill="1" applyBorder="1" applyProtection="1">
      <protection hidden="1"/>
    </xf>
    <xf numFmtId="0" fontId="2" fillId="2" borderId="0" xfId="0" applyFont="1" applyFill="1" applyProtection="1">
      <protection hidden="1"/>
    </xf>
    <xf numFmtId="43" fontId="6" fillId="2" borderId="0" xfId="1" applyNumberFormat="1" applyFont="1" applyFill="1" applyBorder="1" applyAlignment="1" applyProtection="1">
      <alignment horizontal="center"/>
      <protection hidden="1"/>
    </xf>
    <xf numFmtId="165" fontId="4" fillId="2" borderId="0" xfId="1" applyNumberFormat="1" applyFont="1" applyFill="1" applyBorder="1" applyProtection="1">
      <protection hidden="1"/>
    </xf>
    <xf numFmtId="43" fontId="4" fillId="2" borderId="0" xfId="1" applyNumberFormat="1" applyFont="1" applyFill="1" applyBorder="1" applyAlignment="1" applyProtection="1">
      <protection hidden="1"/>
    </xf>
    <xf numFmtId="49" fontId="16" fillId="0" borderId="0" xfId="0" applyNumberFormat="1" applyFont="1" applyBorder="1" applyProtection="1">
      <protection hidden="1"/>
    </xf>
    <xf numFmtId="0" fontId="18" fillId="4" borderId="0" xfId="0" applyFont="1" applyFill="1" applyProtection="1">
      <protection hidden="1"/>
    </xf>
    <xf numFmtId="0" fontId="18" fillId="2" borderId="0" xfId="0" applyFont="1" applyFill="1" applyProtection="1">
      <protection hidden="1"/>
    </xf>
    <xf numFmtId="0" fontId="18" fillId="2" borderId="2" xfId="0" applyFont="1" applyFill="1" applyBorder="1" applyProtection="1">
      <protection hidden="1"/>
    </xf>
    <xf numFmtId="0" fontId="19" fillId="0" borderId="0" xfId="0" applyFont="1" applyAlignment="1">
      <alignment vertical="center"/>
    </xf>
    <xf numFmtId="174" fontId="20" fillId="0" borderId="0" xfId="0" applyNumberFormat="1" applyFont="1" applyAlignment="1">
      <alignment vertical="center"/>
    </xf>
    <xf numFmtId="0" fontId="20" fillId="0" borderId="0" xfId="0" applyFont="1" applyAlignment="1">
      <alignment vertical="center"/>
    </xf>
    <xf numFmtId="0" fontId="20" fillId="0" borderId="0" xfId="0" applyFont="1" applyAlignment="1">
      <alignment horizontal="right" vertical="center"/>
    </xf>
    <xf numFmtId="174" fontId="19" fillId="0" borderId="0" xfId="0" applyNumberFormat="1" applyFont="1" applyAlignment="1">
      <alignment vertical="center"/>
    </xf>
    <xf numFmtId="49" fontId="20" fillId="0" borderId="0" xfId="0" applyNumberFormat="1" applyFont="1" applyAlignment="1">
      <alignment horizontal="right" vertical="center"/>
    </xf>
    <xf numFmtId="168" fontId="21" fillId="2" borderId="0" xfId="0" applyNumberFormat="1" applyFont="1" applyFill="1" applyBorder="1" applyProtection="1">
      <protection hidden="1"/>
    </xf>
    <xf numFmtId="169" fontId="3" fillId="3" borderId="7" xfId="0" applyNumberFormat="1" applyFont="1"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3" fillId="2" borderId="0" xfId="0" applyFont="1" applyFill="1" applyBorder="1" applyAlignment="1" applyProtection="1">
      <alignment vertical="top" wrapText="1"/>
      <protection hidden="1"/>
    </xf>
    <xf numFmtId="0" fontId="0" fillId="0" borderId="0" xfId="0" applyAlignment="1" applyProtection="1">
      <alignment vertical="top" wrapText="1"/>
      <protection hidden="1"/>
    </xf>
  </cellXfs>
  <cellStyles count="3">
    <cellStyle name="Komma" xfId="1" builtinId="3"/>
    <cellStyle name="Prozent" xfId="2" builtinId="5"/>
    <cellStyle name="Standard" xfId="0" builtinId="0"/>
  </cellStyles>
  <dxfs count="13">
    <dxf>
      <font>
        <b val="0"/>
        <i val="0"/>
        <strike val="0"/>
        <condense val="0"/>
        <extend val="0"/>
        <outline val="0"/>
        <shadow val="0"/>
        <u val="none"/>
        <vertAlign val="baseline"/>
        <sz val="11"/>
        <color theme="1"/>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none"/>
      </font>
      <numFmt numFmtId="174" formatCode="0.0000"/>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general" vertical="center" textRotation="0" wrapText="0" indent="0" justifyLastLine="0" shrinkToFit="0" readingOrder="0"/>
    </dxf>
    <dxf>
      <font>
        <b/>
        <i val="0"/>
        <color rgb="FFC00000"/>
      </font>
    </dxf>
    <dxf>
      <font>
        <b/>
        <i val="0"/>
        <color rgb="FF00B050"/>
      </font>
    </dxf>
    <dxf>
      <font>
        <b/>
        <i val="0"/>
        <color rgb="FFC00000"/>
      </font>
    </dxf>
    <dxf>
      <font>
        <b/>
        <i val="0"/>
        <color rgb="FF00B050"/>
      </font>
    </dxf>
    <dxf>
      <font>
        <b/>
        <i val="0"/>
        <color rgb="FF00B050"/>
      </font>
    </dxf>
    <dxf>
      <font>
        <b/>
        <i val="0"/>
        <color rgb="FFC00000"/>
      </font>
    </dxf>
    <dxf>
      <font>
        <b/>
        <i val="0"/>
        <color rgb="FF00B050"/>
      </font>
    </dxf>
  </dxfs>
  <tableStyles count="0" defaultTableStyle="TableStyleMedium2" defaultPivotStyle="PivotStyleLight16"/>
  <colors>
    <mruColors>
      <color rgb="FFD9E1F2"/>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161925</xdr:rowOff>
    </xdr:from>
    <xdr:to>
      <xdr:col>9</xdr:col>
      <xdr:colOff>706755</xdr:colOff>
      <xdr:row>40</xdr:row>
      <xdr:rowOff>9525</xdr:rowOff>
    </xdr:to>
    <xdr:sp macro="" textlink="">
      <xdr:nvSpPr>
        <xdr:cNvPr id="3" name="Textfeld 2">
          <a:extLst>
            <a:ext uri="{FF2B5EF4-FFF2-40B4-BE49-F238E27FC236}">
              <a16:creationId xmlns:a16="http://schemas.microsoft.com/office/drawing/2014/main" id="{2578E014-2633-4073-9445-183FD694F7A2}"/>
            </a:ext>
          </a:extLst>
        </xdr:cNvPr>
        <xdr:cNvSpPr txBox="1"/>
      </xdr:nvSpPr>
      <xdr:spPr>
        <a:xfrm>
          <a:off x="161925" y="161925"/>
          <a:ext cx="7402830" cy="746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Ins="216000" rtlCol="0" anchor="t"/>
        <a:lstStyle/>
        <a:p>
          <a:pPr>
            <a:spcBef>
              <a:spcPts val="600"/>
            </a:spcBef>
          </a:pPr>
          <a:endParaRPr lang="de-AT" sz="1100" b="1">
            <a:solidFill>
              <a:srgbClr val="00327A"/>
            </a:solidFill>
            <a:effectLst/>
            <a:latin typeface="+mn-lt"/>
            <a:ea typeface="+mn-ea"/>
            <a:cs typeface="+mn-cs"/>
          </a:endParaRPr>
        </a:p>
        <a:p>
          <a:pPr>
            <a:spcBef>
              <a:spcPts val="600"/>
            </a:spcBef>
          </a:pPr>
          <a:endParaRPr lang="de-AT" sz="1100" b="1">
            <a:solidFill>
              <a:srgbClr val="00327A"/>
            </a:solidFill>
            <a:effectLst/>
            <a:latin typeface="+mn-lt"/>
            <a:ea typeface="+mn-ea"/>
            <a:cs typeface="+mn-cs"/>
          </a:endParaRPr>
        </a:p>
        <a:p>
          <a:pPr>
            <a:spcBef>
              <a:spcPts val="600"/>
            </a:spcBef>
          </a:pPr>
          <a:endParaRPr lang="de-AT" sz="1100" b="1">
            <a:solidFill>
              <a:srgbClr val="00327A"/>
            </a:solidFill>
            <a:effectLst/>
            <a:latin typeface="+mn-lt"/>
            <a:ea typeface="+mn-ea"/>
            <a:cs typeface="+mn-cs"/>
          </a:endParaRPr>
        </a:p>
        <a:p>
          <a:pPr>
            <a:spcBef>
              <a:spcPts val="600"/>
            </a:spcBef>
          </a:pPr>
          <a:br>
            <a:rPr lang="de-AT" sz="1100">
              <a:solidFill>
                <a:schemeClr val="dk1"/>
              </a:solidFill>
              <a:effectLst/>
              <a:latin typeface="+mn-lt"/>
              <a:ea typeface="+mn-ea"/>
              <a:cs typeface="+mn-cs"/>
            </a:rPr>
          </a:br>
          <a:r>
            <a:rPr lang="de-AT" sz="1100" b="1">
              <a:solidFill>
                <a:srgbClr val="00327A"/>
              </a:solidFill>
              <a:effectLst/>
              <a:latin typeface="+mn-lt"/>
              <a:ea typeface="+mn-ea"/>
              <a:cs typeface="+mn-cs"/>
            </a:rPr>
            <a:t>Berechnungshilfe für Basisstufe 1 (ohne Makros)</a:t>
          </a:r>
        </a:p>
        <a:p>
          <a:r>
            <a:rPr lang="de-AT" sz="1100" i="0">
              <a:solidFill>
                <a:srgbClr val="00327A"/>
              </a:solidFill>
              <a:effectLst/>
              <a:latin typeface="+mn-lt"/>
              <a:ea typeface="+mn-ea"/>
              <a:cs typeface="+mn-cs"/>
            </a:rPr>
            <a:t>Es sind ausschließlich die blau umrandeten Eingabefelder in der Excel-Datei auszufüllen:</a:t>
          </a:r>
        </a:p>
        <a:p>
          <a:endParaRPr lang="de-AT" sz="1100" i="0">
            <a:solidFill>
              <a:srgbClr val="00327A"/>
            </a:solidFill>
            <a:effectLst/>
            <a:latin typeface="+mn-lt"/>
            <a:ea typeface="+mn-ea"/>
            <a:cs typeface="+mn-cs"/>
          </a:endParaRPr>
        </a:p>
        <a:p>
          <a:pPr marL="0" indent="0"/>
          <a:r>
            <a:rPr lang="de-AT" sz="1100" b="1">
              <a:solidFill>
                <a:srgbClr val="00327A"/>
              </a:solidFill>
              <a:effectLst/>
              <a:latin typeface="+mn-lt"/>
              <a:ea typeface="+mn-ea"/>
              <a:cs typeface="+mn-cs"/>
            </a:rPr>
            <a:t>Tabellenblatt 1: Strom- und Erdgas 2021</a:t>
          </a:r>
        </a:p>
        <a:p>
          <a:r>
            <a:rPr lang="de-AT" sz="1100" i="0">
              <a:solidFill>
                <a:srgbClr val="00327A"/>
              </a:solidFill>
              <a:effectLst/>
              <a:latin typeface="+mn-lt"/>
              <a:ea typeface="+mn-ea"/>
              <a:cs typeface="+mn-cs"/>
            </a:rPr>
            <a:t>Um eventuelle Preissteigerungen von Strom und Erdgas ermitteln zu können, werden im ersten Schritt Angaben aus der letzten Jahresabrechnung des Strom- und Erdgaslieferanten oder von monatlichen Abrechnungen benötigt.</a:t>
          </a:r>
        </a:p>
        <a:p>
          <a:r>
            <a:rPr lang="de-AT" sz="1100" i="0">
              <a:solidFill>
                <a:srgbClr val="00327A"/>
              </a:solidFill>
              <a:effectLst/>
              <a:latin typeface="+mn-lt"/>
              <a:ea typeface="+mn-ea"/>
              <a:cs typeface="+mn-cs"/>
            </a:rPr>
            <a:t>Das Tabellenblatt 1 beinhaltet mehrere Abschnitte für Zählpunkte (insgesamt können gegebenenfalls bis zu acht Zählpunkte in die Berechnung einbezogen werden), wobei mittels Drop-down Menü die Energieart (Strom oder Erdgas) und das Vorhandensein eines Lastprofilzählers oder genormten intelligenten Messgeräts mit monatlicher Abrechnung (Ja/Nein) ausgewählt wird. Liegt nur eine Jahresabrechnung vor, ist hier "Nein" auszuwählen. Bei monatlicher Abrechnung "Ja".</a:t>
          </a:r>
        </a:p>
        <a:p>
          <a:r>
            <a:rPr lang="de-AT" sz="1100" i="0">
              <a:solidFill>
                <a:srgbClr val="00327A"/>
              </a:solidFill>
              <a:effectLst/>
              <a:latin typeface="+mn-lt"/>
              <a:ea typeface="+mn-ea"/>
              <a:cs typeface="+mn-cs"/>
            </a:rPr>
            <a:t>Pro Zählpunkt ist der Nettorechnungsbetrag (Kosten für die verbrauchten Kilowattstunden Strom bzw. Erdgas, exkl. Steuern, Abgaben Netzentgelte, etc. in EUR = Energiekosten lt. Energierechnung) und der Stromverbrauch bzw. Erdgasverbrauch (laut letzter Jahresabrechnung oder anhand der monatlichen Rechnungen im Kalenderjahr 2021) einzugeben. </a:t>
          </a:r>
        </a:p>
        <a:p>
          <a:r>
            <a:rPr lang="de-AT" sz="1100" i="0">
              <a:solidFill>
                <a:srgbClr val="00327A"/>
              </a:solidFill>
              <a:effectLst/>
              <a:latin typeface="+mn-lt"/>
              <a:ea typeface="+mn-ea"/>
              <a:cs typeface="+mn-cs"/>
            </a:rPr>
            <a:t>Mehrere Zählpunkte mit identem Tarif können mit einer fiktiven Zählpunktnummer zusammengefasst werden (beispielsweise 1111 für Strom und 2222 für Erdgas).</a:t>
          </a:r>
        </a:p>
        <a:p>
          <a:r>
            <a:rPr lang="de-AT" sz="1100" i="0">
              <a:solidFill>
                <a:srgbClr val="00327A"/>
              </a:solidFill>
              <a:effectLst/>
              <a:latin typeface="+mn-lt"/>
              <a:ea typeface="+mn-ea"/>
              <a:cs typeface="+mn-cs"/>
            </a:rPr>
            <a:t> </a:t>
          </a:r>
        </a:p>
        <a:p>
          <a:pPr marL="0" indent="0"/>
          <a:r>
            <a:rPr lang="de-AT" sz="1100" b="1">
              <a:solidFill>
                <a:srgbClr val="00327A"/>
              </a:solidFill>
              <a:effectLst/>
              <a:latin typeface="+mn-lt"/>
              <a:ea typeface="+mn-ea"/>
              <a:cs typeface="+mn-cs"/>
            </a:rPr>
            <a:t>Tabellenblatt 2: Strom- und Erdgas 2022</a:t>
          </a:r>
        </a:p>
        <a:p>
          <a:r>
            <a:rPr lang="de-AT" sz="1100" i="0">
              <a:solidFill>
                <a:srgbClr val="00327A"/>
              </a:solidFill>
              <a:effectLst/>
              <a:latin typeface="+mn-lt"/>
              <a:ea typeface="+mn-ea"/>
              <a:cs typeface="+mn-cs"/>
            </a:rPr>
            <a:t>Im zweiten Schritt wird der Durchschnittsarbeitspreis im Förderzeitraum berechnet und die Preissteigerung im Vergleich zu den eingegebenen Daten aus dem Tabellenblatt 1 ermittelt. Die Zählpunkte in den jeweiligen Tabellenblättern werden über die letzten vier Stellen der Zählpunktnummer (Zählpunkbezeichnung – beginnt mit AT und verfügt über 33-Stellen) identifiziert. Achten Sie dabei auf idente Angaben in den Tabellenblättern.</a:t>
          </a:r>
        </a:p>
        <a:p>
          <a:endParaRPr lang="de-AT" sz="1100" i="0">
            <a:solidFill>
              <a:srgbClr val="00327A"/>
            </a:solidFill>
            <a:effectLst/>
            <a:latin typeface="+mn-lt"/>
            <a:ea typeface="+mn-ea"/>
            <a:cs typeface="+mn-cs"/>
          </a:endParaRPr>
        </a:p>
        <a:p>
          <a:r>
            <a:rPr lang="de-AT" sz="1100" i="0">
              <a:solidFill>
                <a:srgbClr val="00327A"/>
              </a:solidFill>
              <a:effectLst/>
              <a:latin typeface="+mn-lt"/>
              <a:ea typeface="+mn-ea"/>
              <a:cs typeface="+mn-cs"/>
            </a:rPr>
            <a:t>Für die Ermittlung der Preissteigerung und die Berechnung des Durchschnittsarbeitspreises sind monatliche Angaben zum Arbeitspreis (Strom- bzw. Erdgaskosten exkl. Steuern, Abgaben, Netzentgelte, etc.) und zum Strom- bzw. Erdgasverbrauch im Förderungszeitraum (01.02.2022 bis 30.09.2022) erforderlich. Die monatlichen Verbrauchsangaben werden bei der Auswahl NEIN anhand der Angaben zur letzten Jahresabrechnung automatisch errechnet (Hochrechnungsmodus gem. Richtlinie). Andernfalls müssen die monatlichen Verbräuche Anhand der Energierechnungen im Förderungszeitraum eingetragen werden. Die durchschnittlichen Arbeitspreise im jeweiligen Monat sind jedenfalls einzutragen.</a:t>
          </a:r>
        </a:p>
        <a:p>
          <a:endParaRPr lang="de-AT" sz="1100" i="0">
            <a:solidFill>
              <a:srgbClr val="00327A"/>
            </a:solidFill>
            <a:effectLst/>
            <a:latin typeface="+mn-lt"/>
            <a:ea typeface="+mn-ea"/>
            <a:cs typeface="+mn-cs"/>
          </a:endParaRPr>
        </a:p>
        <a:p>
          <a:pPr marL="0" indent="0"/>
          <a:r>
            <a:rPr lang="de-AT" sz="1100" b="1">
              <a:solidFill>
                <a:srgbClr val="00327A"/>
              </a:solidFill>
              <a:effectLst/>
              <a:latin typeface="+mn-lt"/>
              <a:ea typeface="+mn-ea"/>
              <a:cs typeface="+mn-cs"/>
            </a:rPr>
            <a:t>Tabellenblatt 3: Treibstoff und Zuschuss</a:t>
          </a:r>
        </a:p>
        <a:p>
          <a:r>
            <a:rPr lang="de-AT" sz="1100" i="0">
              <a:solidFill>
                <a:srgbClr val="00327A"/>
              </a:solidFill>
              <a:effectLst/>
              <a:latin typeface="+mn-lt"/>
              <a:ea typeface="+mn-ea"/>
              <a:cs typeface="+mn-cs"/>
            </a:rPr>
            <a:t>Im dritten Schritt werden Angaben zu Treibstoffen im Förderungszeitraum, nämlich der durchschnittliche Literpreis (brutto) in Euro und der Verbrauch in Liter im Förderzeitraum (01.02.2022 bis 30.09.2022) benötigt. Der Bruttopreis enthält die MöSt. und USt., dies entspricht der Preisangabe an der Zapfsäule. Der für die Förderung relevante Nettopreis (exkl. MöSt. Und USt.) wird durch die Eingabe des Bruttopreises automatisch ermittelt.</a:t>
          </a:r>
        </a:p>
        <a:p>
          <a:r>
            <a:rPr lang="de-AT" sz="1100" i="0">
              <a:solidFill>
                <a:srgbClr val="00327A"/>
              </a:solidFill>
              <a:effectLst/>
              <a:latin typeface="+mn-lt"/>
              <a:ea typeface="+mn-ea"/>
              <a:cs typeface="+mn-cs"/>
            </a:rPr>
            <a:t>Im unteren Bereich finden Sie die unverbindliche Berechnung Ihres Gesamtzuschusses.</a:t>
          </a:r>
        </a:p>
        <a:p>
          <a:r>
            <a:rPr lang="de-AT" sz="1100" i="0">
              <a:solidFill>
                <a:srgbClr val="00327A"/>
              </a:solidFill>
              <a:effectLst/>
              <a:latin typeface="+mn-lt"/>
              <a:ea typeface="+mn-ea"/>
              <a:cs typeface="+mn-cs"/>
            </a:rPr>
            <a:t> </a:t>
          </a:r>
        </a:p>
        <a:p>
          <a:pPr>
            <a:spcBef>
              <a:spcPts val="600"/>
            </a:spcBef>
          </a:pPr>
          <a:endParaRPr lang="de-AT" sz="1100">
            <a:solidFill>
              <a:srgbClr val="00327A"/>
            </a:solidFill>
          </a:endParaRPr>
        </a:p>
      </xdr:txBody>
    </xdr:sp>
    <xdr:clientData/>
  </xdr:twoCellAnchor>
  <xdr:twoCellAnchor editAs="oneCell">
    <xdr:from>
      <xdr:col>6</xdr:col>
      <xdr:colOff>466725</xdr:colOff>
      <xdr:row>2</xdr:row>
      <xdr:rowOff>9525</xdr:rowOff>
    </xdr:from>
    <xdr:to>
      <xdr:col>9</xdr:col>
      <xdr:colOff>483796</xdr:colOff>
      <xdr:row>4</xdr:row>
      <xdr:rowOff>168275</xdr:rowOff>
    </xdr:to>
    <xdr:pic>
      <xdr:nvPicPr>
        <xdr:cNvPr id="4" name="Grafik 3" descr="aws Logo">
          <a:extLst>
            <a:ext uri="{FF2B5EF4-FFF2-40B4-BE49-F238E27FC236}">
              <a16:creationId xmlns:a16="http://schemas.microsoft.com/office/drawing/2014/main" id="{D62913B7-8053-4A7E-8525-AC930E970E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8725" y="390525"/>
          <a:ext cx="2303071" cy="53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638736</xdr:colOff>
      <xdr:row>1</xdr:row>
      <xdr:rowOff>156883</xdr:rowOff>
    </xdr:from>
    <xdr:to>
      <xdr:col>22</xdr:col>
      <xdr:colOff>770107</xdr:colOff>
      <xdr:row>3</xdr:row>
      <xdr:rowOff>115608</xdr:rowOff>
    </xdr:to>
    <xdr:pic>
      <xdr:nvPicPr>
        <xdr:cNvPr id="4" name="Grafik 3" descr="aws Logo">
          <a:extLst>
            <a:ext uri="{FF2B5EF4-FFF2-40B4-BE49-F238E27FC236}">
              <a16:creationId xmlns:a16="http://schemas.microsoft.com/office/drawing/2014/main" id="{BDCEF57F-1FC7-42FC-BE3F-0F3373224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3530" y="347383"/>
          <a:ext cx="2322868" cy="541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526676</xdr:colOff>
      <xdr:row>1</xdr:row>
      <xdr:rowOff>89647</xdr:rowOff>
    </xdr:from>
    <xdr:to>
      <xdr:col>23</xdr:col>
      <xdr:colOff>664397</xdr:colOff>
      <xdr:row>3</xdr:row>
      <xdr:rowOff>45197</xdr:rowOff>
    </xdr:to>
    <xdr:pic>
      <xdr:nvPicPr>
        <xdr:cNvPr id="3" name="Grafik 2" descr="aws Logo">
          <a:extLst>
            <a:ext uri="{FF2B5EF4-FFF2-40B4-BE49-F238E27FC236}">
              <a16:creationId xmlns:a16="http://schemas.microsoft.com/office/drawing/2014/main" id="{039525EA-9C4A-415D-A4C2-B58D1E7FC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41705" y="280147"/>
          <a:ext cx="2322868" cy="541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705970</xdr:colOff>
      <xdr:row>1</xdr:row>
      <xdr:rowOff>33618</xdr:rowOff>
    </xdr:from>
    <xdr:to>
      <xdr:col>23</xdr:col>
      <xdr:colOff>742838</xdr:colOff>
      <xdr:row>2</xdr:row>
      <xdr:rowOff>227667</xdr:rowOff>
    </xdr:to>
    <xdr:pic>
      <xdr:nvPicPr>
        <xdr:cNvPr id="3" name="Grafik 2" descr="aws Logo">
          <a:extLst>
            <a:ext uri="{FF2B5EF4-FFF2-40B4-BE49-F238E27FC236}">
              <a16:creationId xmlns:a16="http://schemas.microsoft.com/office/drawing/2014/main" id="{47C28A42-A2C2-4B04-9190-EEE6FCCE8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04558" y="224118"/>
          <a:ext cx="2322868" cy="5414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BB5B99-ACB3-4038-B21E-0DB10806F606}" name="tblImportFields" displayName="tblImportFields" ref="A1:B9" totalsRowShown="0" dataDxfId="5">
  <autoFilter ref="A1:B9" xr:uid="{BE33D05C-1626-41D3-82DD-3A559BB18DDD}"/>
  <tableColumns count="2">
    <tableColumn id="1" xr3:uid="{DD0EEF91-0997-4A5E-A00C-606658B14877}" name="Field" dataDxfId="4"/>
    <tableColumn id="2" xr3:uid="{44D5E48F-2811-4B67-94CF-EDCE8012B85E}" name="Value"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A81004A-52D7-4C0F-AEDD-1B64755A7B10}" name="tblValidation" displayName="tblValidation" ref="D1:E4" totalsRowShown="0" dataDxfId="2">
  <autoFilter ref="D1:E4" xr:uid="{D3D57949-B848-44ED-98D3-7FD69DF769A0}"/>
  <tableColumns count="2">
    <tableColumn id="1" xr3:uid="{ED999449-3F92-41D0-BF1D-0B54C3DA2BD3}" name="Validation" dataDxfId="1"/>
    <tableColumn id="2" xr3:uid="{22F65806-C123-4CF1-B814-2A2852C3C6A3}" name="Value"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0CB0-E10A-44BC-AA60-07C8DA813C65}">
  <dimension ref="A1"/>
  <sheetViews>
    <sheetView showGridLines="0" tabSelected="1" workbookViewId="0"/>
  </sheetViews>
  <sheetFormatPr baseColWidth="10" defaultRowHeight="15" x14ac:dyDescent="0.25"/>
  <sheetData/>
  <sheetProtection algorithmName="SHA-512" hashValue="yXTS0nXr6tlFX+qfEe+3jVhOzddPwqfnLTQIGmpWlp59jNzRmq4XqTkV5gAhXuCtocVugQMhFi9vQgK9JFv4aQ==" saltValue="9NTxZ9DliRPAFiZrsC2oSg==" spinCount="100000" sheet="1" objects="1" scenario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58F0-9E19-48C2-B53E-F6478CF3FB84}">
  <sheetPr codeName="Tabelle1"/>
  <dimension ref="A1:AD118"/>
  <sheetViews>
    <sheetView showGridLines="0" zoomScaleNormal="100" zoomScaleSheetLayoutView="40" workbookViewId="0">
      <selection activeCell="H19" sqref="H19"/>
    </sheetView>
  </sheetViews>
  <sheetFormatPr baseColWidth="10" defaultColWidth="10.85546875" defaultRowHeight="15" x14ac:dyDescent="0.25"/>
  <cols>
    <col min="1" max="1" width="2.42578125" style="47" customWidth="1"/>
    <col min="2" max="7" width="10.85546875" style="64"/>
    <col min="8" max="8" width="15.5703125" style="64" bestFit="1" customWidth="1"/>
    <col min="9" max="9" width="10.85546875" style="64"/>
    <col min="10" max="10" width="12.5703125" style="64" bestFit="1" customWidth="1"/>
    <col min="11" max="22" width="10.85546875" style="64"/>
    <col min="23" max="23" width="12" style="64" customWidth="1"/>
    <col min="24" max="30" width="10.85546875" style="48"/>
    <col min="31" max="16384" width="10.85546875" style="73"/>
  </cols>
  <sheetData>
    <row r="1" spans="1:30" s="49" customFormat="1" x14ac:dyDescent="0.25">
      <c r="A1" s="47"/>
      <c r="B1" s="47"/>
      <c r="C1" s="47"/>
      <c r="D1" s="47"/>
      <c r="E1" s="47"/>
      <c r="F1" s="47"/>
      <c r="G1" s="47"/>
      <c r="H1" s="47"/>
      <c r="I1" s="47"/>
      <c r="J1" s="47"/>
      <c r="K1" s="47"/>
      <c r="L1" s="47"/>
      <c r="M1" s="47"/>
      <c r="N1" s="47"/>
      <c r="O1" s="47"/>
      <c r="P1" s="47"/>
      <c r="Q1" s="47"/>
      <c r="R1" s="47"/>
      <c r="S1" s="47"/>
      <c r="T1" s="47"/>
      <c r="U1" s="47"/>
      <c r="V1" s="47"/>
      <c r="W1" s="47"/>
      <c r="X1" s="48"/>
      <c r="Y1" s="48"/>
      <c r="Z1" s="48"/>
      <c r="AA1" s="48"/>
      <c r="AB1" s="48"/>
      <c r="AC1" s="48"/>
      <c r="AD1" s="48"/>
    </row>
    <row r="2" spans="1:30" s="49" customFormat="1" ht="27" x14ac:dyDescent="0.5">
      <c r="A2" s="47"/>
      <c r="B2" s="50" t="s">
        <v>0</v>
      </c>
      <c r="C2" s="51"/>
      <c r="D2" s="51"/>
      <c r="E2" s="51"/>
      <c r="F2" s="51"/>
      <c r="G2" s="51"/>
      <c r="H2" s="51"/>
      <c r="I2" s="51"/>
      <c r="J2" s="51"/>
      <c r="K2" s="51"/>
      <c r="L2" s="51"/>
      <c r="M2" s="47"/>
      <c r="N2" s="47"/>
      <c r="O2" s="47"/>
      <c r="P2" s="47"/>
      <c r="Q2" s="47"/>
      <c r="R2" s="47"/>
      <c r="S2" s="47"/>
      <c r="T2" s="47"/>
      <c r="U2" s="47"/>
      <c r="V2" s="47"/>
      <c r="W2" s="47"/>
      <c r="X2" s="48"/>
      <c r="Y2" s="48"/>
      <c r="Z2" s="48"/>
      <c r="AA2" s="48"/>
      <c r="AB2" s="48"/>
      <c r="AC2" s="48"/>
      <c r="AD2" s="48"/>
    </row>
    <row r="3" spans="1:30" s="49" customFormat="1" ht="18.75" x14ac:dyDescent="0.3">
      <c r="A3" s="47"/>
      <c r="B3" s="52" t="s">
        <v>57</v>
      </c>
      <c r="C3" s="51"/>
      <c r="D3" s="51"/>
      <c r="E3" s="51"/>
      <c r="F3" s="51"/>
      <c r="G3" s="51"/>
      <c r="H3" s="51"/>
      <c r="I3" s="51"/>
      <c r="J3" s="51"/>
      <c r="K3" s="51"/>
      <c r="L3" s="51"/>
      <c r="M3" s="47"/>
      <c r="N3" s="47"/>
      <c r="O3" s="47"/>
      <c r="P3" s="47"/>
      <c r="Q3" s="47"/>
      <c r="R3" s="47"/>
      <c r="S3" s="47"/>
      <c r="T3" s="47"/>
      <c r="U3" s="47"/>
      <c r="V3" s="47"/>
      <c r="W3" s="47"/>
      <c r="X3" s="48"/>
      <c r="Y3" s="48"/>
      <c r="Z3" s="48"/>
      <c r="AA3" s="48"/>
      <c r="AB3" s="48"/>
      <c r="AC3" s="48"/>
      <c r="AD3" s="48"/>
    </row>
    <row r="4" spans="1:30" s="49" customFormat="1" x14ac:dyDescent="0.25">
      <c r="A4" s="47"/>
      <c r="B4" s="53" t="s">
        <v>58</v>
      </c>
      <c r="C4" s="128" t="s">
        <v>72</v>
      </c>
      <c r="D4" s="51"/>
      <c r="E4" s="51"/>
      <c r="F4" s="51"/>
      <c r="G4" s="51"/>
      <c r="H4" s="51"/>
      <c r="I4" s="51"/>
      <c r="J4" s="51"/>
      <c r="K4" s="51"/>
      <c r="L4" s="51"/>
      <c r="M4" s="47"/>
      <c r="N4" s="47"/>
      <c r="O4" s="47"/>
      <c r="P4" s="47"/>
      <c r="Q4" s="47"/>
      <c r="R4" s="47"/>
      <c r="S4" s="47"/>
      <c r="T4" s="47"/>
      <c r="U4" s="47"/>
      <c r="V4" s="47"/>
      <c r="W4" s="47"/>
      <c r="X4" s="48"/>
      <c r="Y4" s="48"/>
      <c r="Z4" s="48"/>
      <c r="AA4" s="48"/>
      <c r="AB4" s="48"/>
      <c r="AC4" s="48"/>
      <c r="AD4" s="48"/>
    </row>
    <row r="5" spans="1:30" s="49" customFormat="1" ht="15.75" thickBot="1" x14ac:dyDescent="0.3">
      <c r="A5" s="47"/>
      <c r="B5" s="53"/>
      <c r="C5" s="51"/>
      <c r="D5" s="51"/>
      <c r="E5" s="51"/>
      <c r="F5" s="51"/>
      <c r="G5" s="51"/>
      <c r="H5" s="51"/>
      <c r="I5" s="51"/>
      <c r="J5" s="51"/>
      <c r="K5" s="51"/>
      <c r="L5" s="51"/>
      <c r="M5" s="47"/>
      <c r="N5" s="47"/>
      <c r="O5" s="47"/>
      <c r="P5" s="47"/>
      <c r="Q5" s="47"/>
      <c r="R5" s="47"/>
      <c r="S5" s="47"/>
      <c r="T5" s="47"/>
      <c r="U5" s="47"/>
      <c r="V5" s="47"/>
      <c r="W5" s="47"/>
      <c r="X5" s="48"/>
      <c r="Y5" s="48"/>
      <c r="Z5" s="48"/>
      <c r="AA5" s="48"/>
      <c r="AB5" s="48"/>
      <c r="AC5" s="48"/>
      <c r="AD5" s="48"/>
    </row>
    <row r="6" spans="1:30" s="49" customFormat="1" ht="15.75" thickBot="1" x14ac:dyDescent="0.3">
      <c r="A6" s="47"/>
      <c r="B6" s="54" t="s">
        <v>56</v>
      </c>
      <c r="C6" s="51"/>
      <c r="D6" s="51"/>
      <c r="E6" s="51"/>
      <c r="F6" s="51"/>
      <c r="G6" s="51"/>
      <c r="H6" s="55"/>
      <c r="I6" s="56"/>
      <c r="J6" s="56"/>
      <c r="K6" s="56"/>
      <c r="L6" s="51"/>
      <c r="M6" s="47"/>
      <c r="N6" s="47"/>
      <c r="O6" s="47"/>
      <c r="P6" s="47"/>
      <c r="Q6" s="47"/>
      <c r="R6" s="47"/>
      <c r="S6" s="47"/>
      <c r="T6" s="47"/>
      <c r="U6" s="47"/>
      <c r="V6" s="47"/>
      <c r="W6" s="47"/>
      <c r="X6" s="48"/>
      <c r="Y6" s="48"/>
      <c r="Z6" s="48"/>
      <c r="AA6" s="48"/>
      <c r="AB6" s="48"/>
      <c r="AC6" s="48"/>
      <c r="AD6" s="48"/>
    </row>
    <row r="7" spans="1:30" s="49" customFormat="1" x14ac:dyDescent="0.25">
      <c r="A7" s="47"/>
      <c r="B7" s="54"/>
      <c r="C7" s="51"/>
      <c r="D7" s="51"/>
      <c r="E7" s="51"/>
      <c r="F7" s="51"/>
      <c r="G7" s="51"/>
      <c r="H7" s="57"/>
      <c r="I7" s="56"/>
      <c r="J7" s="56"/>
      <c r="K7" s="56"/>
      <c r="L7" s="51"/>
      <c r="M7" s="47"/>
      <c r="N7" s="47"/>
      <c r="O7" s="47"/>
      <c r="P7" s="47"/>
      <c r="Q7" s="47"/>
      <c r="R7" s="47"/>
      <c r="S7" s="47"/>
      <c r="T7" s="47"/>
      <c r="U7" s="47"/>
      <c r="V7" s="47"/>
      <c r="W7" s="47"/>
      <c r="X7" s="48"/>
      <c r="Y7" s="48"/>
      <c r="Z7" s="48"/>
      <c r="AA7" s="48"/>
      <c r="AB7" s="48"/>
      <c r="AC7" s="48"/>
      <c r="AD7" s="48"/>
    </row>
    <row r="8" spans="1:30" s="49" customFormat="1" ht="15.75" thickBot="1" x14ac:dyDescent="0.3">
      <c r="A8" s="47"/>
      <c r="B8" s="58"/>
      <c r="C8" s="59"/>
      <c r="D8" s="59"/>
      <c r="E8" s="59"/>
      <c r="F8" s="59"/>
      <c r="G8" s="59"/>
      <c r="H8" s="59"/>
      <c r="I8" s="59"/>
      <c r="J8" s="59"/>
      <c r="K8" s="59"/>
      <c r="L8" s="59"/>
      <c r="M8" s="60"/>
      <c r="N8" s="60"/>
      <c r="O8" s="60"/>
      <c r="P8" s="60"/>
      <c r="Q8" s="60"/>
      <c r="R8" s="60"/>
      <c r="S8" s="60"/>
      <c r="T8" s="60"/>
      <c r="U8" s="60"/>
      <c r="V8" s="60"/>
      <c r="W8" s="60"/>
      <c r="X8" s="60"/>
      <c r="Y8" s="60"/>
      <c r="Z8" s="60"/>
      <c r="AA8" s="60"/>
      <c r="AB8" s="48"/>
      <c r="AC8" s="48"/>
      <c r="AD8" s="48"/>
    </row>
    <row r="9" spans="1:30" s="64" customFormat="1" ht="16.5" thickBot="1" x14ac:dyDescent="0.35">
      <c r="A9" s="47"/>
      <c r="B9" s="61" t="s">
        <v>53</v>
      </c>
      <c r="C9" s="61"/>
      <c r="D9" s="61"/>
      <c r="E9" s="139"/>
      <c r="F9" s="140"/>
      <c r="G9" s="140"/>
      <c r="H9" s="141"/>
      <c r="I9" s="62" t="s">
        <v>1</v>
      </c>
      <c r="J9" s="61" t="s">
        <v>54</v>
      </c>
      <c r="K9" s="61"/>
      <c r="L9" s="61"/>
      <c r="M9" s="61"/>
      <c r="N9" s="61"/>
      <c r="O9" s="61"/>
      <c r="P9" s="61"/>
      <c r="Q9" s="61"/>
      <c r="R9" s="61"/>
      <c r="S9" s="61"/>
      <c r="T9" s="61"/>
      <c r="U9" s="61"/>
      <c r="V9" s="61"/>
      <c r="W9" s="61"/>
      <c r="X9" s="61"/>
      <c r="Y9" s="61"/>
      <c r="Z9" s="61"/>
      <c r="AA9" s="61"/>
      <c r="AB9" s="63"/>
      <c r="AC9" s="63"/>
      <c r="AD9" s="63"/>
    </row>
    <row r="10" spans="1:30" s="64" customFormat="1" ht="15.75" x14ac:dyDescent="0.3">
      <c r="A10" s="47"/>
      <c r="B10" s="61"/>
      <c r="C10" s="61"/>
      <c r="D10" s="61"/>
      <c r="E10" s="65"/>
      <c r="F10" s="66"/>
      <c r="G10" s="66"/>
      <c r="H10" s="66"/>
      <c r="I10" s="62"/>
      <c r="J10" s="61"/>
      <c r="K10" s="61"/>
      <c r="L10" s="61"/>
      <c r="M10" s="61"/>
      <c r="N10" s="61"/>
      <c r="O10" s="61"/>
      <c r="P10" s="61"/>
      <c r="Q10" s="61"/>
      <c r="R10" s="61"/>
      <c r="S10" s="61"/>
      <c r="T10" s="61"/>
      <c r="U10" s="61"/>
      <c r="V10" s="61"/>
      <c r="W10" s="61"/>
      <c r="X10" s="61"/>
      <c r="Y10" s="61"/>
      <c r="Z10" s="61"/>
      <c r="AA10" s="61"/>
      <c r="AB10" s="63"/>
      <c r="AC10" s="63"/>
      <c r="AD10" s="63"/>
    </row>
    <row r="11" spans="1:30" s="64" customFormat="1" ht="15.75" x14ac:dyDescent="0.3">
      <c r="A11" s="47"/>
      <c r="B11" s="67"/>
      <c r="C11" s="67"/>
      <c r="D11" s="67"/>
      <c r="E11" s="68"/>
      <c r="F11" s="69"/>
      <c r="G11" s="69"/>
      <c r="H11" s="69"/>
      <c r="I11" s="70"/>
      <c r="J11" s="67"/>
      <c r="K11" s="67"/>
      <c r="L11" s="67"/>
      <c r="M11" s="67"/>
      <c r="N11" s="67"/>
      <c r="O11" s="67"/>
      <c r="P11" s="67"/>
      <c r="Q11" s="67"/>
      <c r="R11" s="67"/>
      <c r="S11" s="67"/>
      <c r="T11" s="67"/>
      <c r="U11" s="67"/>
      <c r="V11" s="67"/>
      <c r="W11" s="67"/>
      <c r="X11" s="67"/>
      <c r="Y11" s="67"/>
      <c r="Z11" s="67"/>
      <c r="AA11" s="67"/>
      <c r="AB11" s="63"/>
      <c r="AC11" s="63"/>
      <c r="AD11" s="63"/>
    </row>
    <row r="12" spans="1:30" ht="18.75" x14ac:dyDescent="0.4">
      <c r="B12" s="71" t="s">
        <v>32</v>
      </c>
      <c r="C12" s="72"/>
      <c r="D12" s="72"/>
      <c r="E12" s="72"/>
      <c r="F12" s="72"/>
      <c r="G12" s="72"/>
      <c r="H12" s="72"/>
      <c r="I12" s="72"/>
      <c r="J12" s="72"/>
      <c r="K12" s="72"/>
      <c r="L12" s="72"/>
      <c r="M12" s="61"/>
      <c r="N12" s="61"/>
      <c r="O12" s="61"/>
      <c r="P12" s="61"/>
      <c r="Q12" s="61"/>
      <c r="R12" s="61"/>
      <c r="S12" s="61"/>
      <c r="T12" s="61"/>
      <c r="U12" s="61"/>
      <c r="V12" s="61"/>
      <c r="W12" s="61"/>
      <c r="X12" s="61"/>
      <c r="Y12" s="61"/>
      <c r="Z12" s="61"/>
      <c r="AA12" s="61"/>
    </row>
    <row r="13" spans="1:30" x14ac:dyDescent="0.25">
      <c r="B13" s="72"/>
      <c r="C13" s="72"/>
      <c r="D13" s="72"/>
      <c r="E13" s="72"/>
      <c r="F13" s="72"/>
      <c r="G13" s="72"/>
      <c r="H13" s="72"/>
      <c r="I13" s="72"/>
      <c r="J13" s="72"/>
      <c r="K13" s="72"/>
      <c r="L13" s="72"/>
      <c r="M13" s="61"/>
      <c r="N13" s="61"/>
      <c r="O13" s="61"/>
      <c r="P13" s="61"/>
      <c r="Q13" s="61"/>
      <c r="R13" s="61"/>
      <c r="S13" s="61"/>
      <c r="T13" s="61"/>
      <c r="U13" s="61"/>
      <c r="V13" s="61"/>
      <c r="W13" s="61"/>
      <c r="X13" s="61"/>
      <c r="Y13" s="61"/>
      <c r="Z13" s="61"/>
      <c r="AA13" s="61"/>
    </row>
    <row r="14" spans="1:30" x14ac:dyDescent="0.25">
      <c r="B14" s="72" t="s">
        <v>39</v>
      </c>
      <c r="C14" s="72"/>
      <c r="D14" s="72"/>
      <c r="E14" s="72"/>
      <c r="F14" s="72"/>
      <c r="G14" s="72"/>
      <c r="H14" s="72"/>
      <c r="I14" s="72"/>
      <c r="J14" s="72"/>
      <c r="K14" s="72"/>
      <c r="L14" s="72"/>
      <c r="M14" s="61"/>
      <c r="N14" s="61"/>
      <c r="O14" s="61"/>
      <c r="P14" s="61"/>
      <c r="Q14" s="61"/>
      <c r="R14" s="61"/>
      <c r="S14" s="61"/>
      <c r="T14" s="61"/>
      <c r="U14" s="61"/>
      <c r="V14" s="61"/>
      <c r="W14" s="61"/>
      <c r="X14" s="61"/>
      <c r="Y14" s="61"/>
      <c r="Z14" s="61"/>
      <c r="AA14" s="61"/>
    </row>
    <row r="15" spans="1:30" x14ac:dyDescent="0.25">
      <c r="B15" s="72" t="s">
        <v>52</v>
      </c>
      <c r="C15" s="72"/>
      <c r="D15" s="72"/>
      <c r="E15" s="72"/>
      <c r="F15" s="72"/>
      <c r="G15" s="72"/>
      <c r="H15" s="72"/>
      <c r="I15" s="72"/>
      <c r="J15" s="72"/>
      <c r="K15" s="72"/>
      <c r="L15" s="72"/>
      <c r="M15" s="61"/>
      <c r="N15" s="61"/>
      <c r="O15" s="61"/>
      <c r="P15" s="61"/>
      <c r="Q15" s="61"/>
      <c r="R15" s="61"/>
      <c r="S15" s="61"/>
      <c r="T15" s="61"/>
      <c r="U15" s="61"/>
      <c r="V15" s="61"/>
      <c r="W15" s="61"/>
      <c r="X15" s="61"/>
      <c r="Y15" s="61"/>
      <c r="Z15" s="61"/>
      <c r="AA15" s="61"/>
    </row>
    <row r="16" spans="1:30" ht="15.75" thickBot="1" x14ac:dyDescent="0.3">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row>
    <row r="17" spans="2:30" s="47" customFormat="1" x14ac:dyDescent="0.25">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75"/>
    </row>
    <row r="18" spans="2:30" ht="19.5" thickBot="1" x14ac:dyDescent="0.45">
      <c r="B18" s="71" t="s">
        <v>7</v>
      </c>
      <c r="C18" s="72"/>
      <c r="D18" s="72"/>
      <c r="E18" s="72"/>
      <c r="F18" s="72"/>
      <c r="G18" s="72"/>
      <c r="H18" s="72"/>
      <c r="I18" s="72"/>
      <c r="J18" s="72"/>
      <c r="K18" s="72"/>
      <c r="L18" s="72"/>
      <c r="M18" s="61"/>
      <c r="N18" s="61"/>
      <c r="O18" s="61"/>
      <c r="P18" s="61"/>
      <c r="Q18" s="61"/>
      <c r="R18" s="61"/>
      <c r="S18" s="61"/>
      <c r="T18" s="61"/>
      <c r="U18" s="61"/>
      <c r="V18" s="61"/>
      <c r="W18" s="61"/>
      <c r="X18" s="130"/>
      <c r="Y18" s="129"/>
      <c r="Z18" s="130"/>
      <c r="AA18" s="130"/>
      <c r="AB18" s="76"/>
      <c r="AC18" s="73"/>
      <c r="AD18" s="73"/>
    </row>
    <row r="19" spans="2:30" ht="16.5" thickBot="1" x14ac:dyDescent="0.35">
      <c r="B19" s="72" t="s">
        <v>25</v>
      </c>
      <c r="C19" s="72"/>
      <c r="D19" s="72"/>
      <c r="E19" s="72"/>
      <c r="F19" s="72"/>
      <c r="G19" s="72"/>
      <c r="H19" s="43"/>
      <c r="I19" s="61"/>
      <c r="J19" s="77" t="s">
        <v>1</v>
      </c>
      <c r="K19" s="72" t="s">
        <v>24</v>
      </c>
      <c r="L19" s="72"/>
      <c r="M19" s="61"/>
      <c r="N19" s="61"/>
      <c r="O19" s="61"/>
      <c r="P19" s="61"/>
      <c r="Q19" s="61"/>
      <c r="R19" s="61"/>
      <c r="S19" s="61"/>
      <c r="T19" s="61"/>
      <c r="U19" s="61"/>
      <c r="V19" s="61"/>
      <c r="W19" s="61"/>
      <c r="X19" s="130" t="str">
        <f>H20</f>
        <v>Nein</v>
      </c>
      <c r="Y19" s="130">
        <f>H21</f>
        <v>0</v>
      </c>
      <c r="Z19" s="130">
        <f>H22</f>
        <v>0</v>
      </c>
      <c r="AA19" s="130">
        <f>H23</f>
        <v>0</v>
      </c>
      <c r="AB19" s="76"/>
      <c r="AC19" s="73"/>
      <c r="AD19" s="73"/>
    </row>
    <row r="20" spans="2:30" ht="16.5" thickBot="1" x14ac:dyDescent="0.35">
      <c r="B20" s="72" t="s">
        <v>40</v>
      </c>
      <c r="C20" s="72"/>
      <c r="D20" s="72"/>
      <c r="E20" s="72"/>
      <c r="F20" s="72"/>
      <c r="G20" s="72"/>
      <c r="H20" s="43" t="s">
        <v>35</v>
      </c>
      <c r="I20" s="78"/>
      <c r="J20" s="77" t="s">
        <v>1</v>
      </c>
      <c r="K20" s="72" t="s">
        <v>59</v>
      </c>
      <c r="L20" s="72"/>
      <c r="M20" s="61"/>
      <c r="N20" s="61"/>
      <c r="O20" s="61"/>
      <c r="P20" s="61"/>
      <c r="Q20" s="61"/>
      <c r="R20" s="61"/>
      <c r="S20" s="61"/>
      <c r="T20" s="61"/>
      <c r="U20" s="61"/>
      <c r="V20" s="61"/>
      <c r="W20" s="61"/>
      <c r="X20" s="130"/>
      <c r="Y20" s="130"/>
      <c r="Z20" s="130"/>
      <c r="AA20" s="130"/>
      <c r="AB20" s="76"/>
      <c r="AC20" s="73"/>
      <c r="AD20" s="73"/>
    </row>
    <row r="21" spans="2:30" ht="16.5" thickBot="1" x14ac:dyDescent="0.35">
      <c r="B21" s="72" t="s">
        <v>10</v>
      </c>
      <c r="C21" s="72"/>
      <c r="D21" s="72"/>
      <c r="E21" s="72"/>
      <c r="F21" s="72"/>
      <c r="G21" s="72"/>
      <c r="H21" s="44"/>
      <c r="I21" s="72"/>
      <c r="J21" s="77" t="s">
        <v>1</v>
      </c>
      <c r="K21" s="72" t="s">
        <v>23</v>
      </c>
      <c r="L21" s="72"/>
      <c r="M21" s="61"/>
      <c r="N21" s="61"/>
      <c r="O21" s="61"/>
      <c r="P21" s="61"/>
      <c r="Q21" s="61"/>
      <c r="R21" s="61"/>
      <c r="S21" s="61"/>
      <c r="T21" s="61"/>
      <c r="U21" s="61"/>
      <c r="V21" s="61"/>
      <c r="W21" s="61"/>
      <c r="X21" s="130"/>
      <c r="Y21" s="130"/>
      <c r="Z21" s="130"/>
      <c r="AA21" s="130"/>
      <c r="AB21" s="76"/>
      <c r="AC21" s="73"/>
      <c r="AD21" s="73"/>
    </row>
    <row r="22" spans="2:30" ht="16.5" thickBot="1" x14ac:dyDescent="0.35">
      <c r="B22" s="72" t="str">
        <f>IF(H21="Erdgas","Nettorechnungsbetrag (Erdgas)","Nettorechnungsbetrag (Strom)")</f>
        <v>Nettorechnungsbetrag (Strom)</v>
      </c>
      <c r="C22" s="72"/>
      <c r="D22" s="72"/>
      <c r="E22" s="72"/>
      <c r="F22" s="72"/>
      <c r="G22" s="72"/>
      <c r="H22" s="45"/>
      <c r="I22" s="79" t="s">
        <v>2</v>
      </c>
      <c r="J22" s="77" t="s">
        <v>1</v>
      </c>
      <c r="K22" s="72" t="str">
        <f>IF(H21="Erdgas","Der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22" s="72"/>
      <c r="M22" s="61"/>
      <c r="N22" s="61"/>
      <c r="O22" s="61"/>
      <c r="P22" s="61"/>
      <c r="Q22" s="61"/>
      <c r="R22" s="61"/>
      <c r="S22" s="61"/>
      <c r="T22" s="61"/>
      <c r="U22" s="61"/>
      <c r="V22" s="61"/>
      <c r="W22" s="61"/>
      <c r="X22" s="130"/>
      <c r="Y22" s="130"/>
      <c r="Z22" s="130"/>
      <c r="AA22" s="130"/>
      <c r="AB22" s="76"/>
      <c r="AC22" s="73"/>
      <c r="AD22" s="73"/>
    </row>
    <row r="23" spans="2:30" ht="16.5" thickBot="1" x14ac:dyDescent="0.35">
      <c r="B23" s="72" t="str">
        <f>IF(H20="Nein",IF(H21="Erdgas","Erdgasverbrauch in kWh gem. letzter Jahresabrechnung","Stromverbrauch in kWh gem. letzter Jahresabrechnung"),IF(H21="Erdgas","Erdgasverbrauch in kWh im Kalenderjahr 2021","Stromverbrauch in kWh im Kalenderjahr 2021"))</f>
        <v>Stromverbrauch in kWh gem. letzter Jahresabrechnung</v>
      </c>
      <c r="C23" s="72"/>
      <c r="D23" s="72"/>
      <c r="E23" s="72"/>
      <c r="F23" s="72"/>
      <c r="G23" s="72"/>
      <c r="H23" s="46"/>
      <c r="I23" s="79" t="s">
        <v>3</v>
      </c>
      <c r="J23" s="77" t="s">
        <v>1</v>
      </c>
      <c r="K23" s="72" t="str">
        <f>IF(H20="Nein",IF(H21="Erdgas","Den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endet."),IF(H21="Erdgas","Bitte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23" s="72"/>
      <c r="M23" s="61"/>
      <c r="N23" s="61"/>
      <c r="O23" s="61"/>
      <c r="P23" s="61"/>
      <c r="Q23" s="61"/>
      <c r="R23" s="61"/>
      <c r="S23" s="61"/>
      <c r="T23" s="61"/>
      <c r="U23" s="61"/>
      <c r="V23" s="61"/>
      <c r="W23" s="61"/>
      <c r="X23" s="130"/>
      <c r="Y23" s="130"/>
      <c r="Z23" s="130"/>
      <c r="AA23" s="130"/>
      <c r="AB23" s="76"/>
      <c r="AC23" s="73"/>
      <c r="AD23" s="73"/>
    </row>
    <row r="24" spans="2:30" s="47" customFormat="1" x14ac:dyDescent="0.25">
      <c r="B24" s="60"/>
      <c r="C24" s="60"/>
      <c r="D24" s="60"/>
      <c r="E24" s="60"/>
      <c r="F24" s="60"/>
      <c r="G24" s="60"/>
      <c r="H24" s="60"/>
      <c r="I24" s="60"/>
      <c r="J24" s="60"/>
      <c r="K24" s="60"/>
      <c r="L24" s="60"/>
      <c r="M24" s="60"/>
      <c r="N24" s="60"/>
      <c r="O24" s="60"/>
      <c r="P24" s="60"/>
      <c r="Q24" s="60"/>
      <c r="R24" s="60"/>
      <c r="S24" s="60"/>
      <c r="T24" s="60"/>
      <c r="U24" s="60"/>
      <c r="V24" s="60"/>
      <c r="W24" s="60"/>
      <c r="X24" s="130"/>
      <c r="Y24" s="130"/>
      <c r="Z24" s="130"/>
      <c r="AA24" s="130"/>
      <c r="AB24" s="75"/>
    </row>
    <row r="25" spans="2:30" ht="19.5" thickBot="1" x14ac:dyDescent="0.45">
      <c r="B25" s="71" t="s">
        <v>7</v>
      </c>
      <c r="C25" s="72"/>
      <c r="D25" s="72"/>
      <c r="E25" s="72"/>
      <c r="F25" s="72"/>
      <c r="G25" s="72"/>
      <c r="H25" s="72"/>
      <c r="I25" s="72"/>
      <c r="J25" s="72"/>
      <c r="K25" s="72"/>
      <c r="L25" s="72"/>
      <c r="M25" s="61"/>
      <c r="N25" s="61"/>
      <c r="O25" s="61"/>
      <c r="P25" s="61"/>
      <c r="Q25" s="61"/>
      <c r="R25" s="61"/>
      <c r="S25" s="61"/>
      <c r="T25" s="61"/>
      <c r="U25" s="61"/>
      <c r="V25" s="61"/>
      <c r="W25" s="61"/>
      <c r="X25" s="130"/>
      <c r="Y25" s="130"/>
      <c r="Z25" s="130"/>
      <c r="AA25" s="130"/>
      <c r="AB25" s="76"/>
      <c r="AC25" s="73"/>
      <c r="AD25" s="73"/>
    </row>
    <row r="26" spans="2:30" ht="16.5" thickBot="1" x14ac:dyDescent="0.35">
      <c r="B26" s="72" t="s">
        <v>25</v>
      </c>
      <c r="C26" s="72"/>
      <c r="D26" s="72"/>
      <c r="E26" s="72"/>
      <c r="F26" s="72"/>
      <c r="G26" s="72"/>
      <c r="H26" s="43"/>
      <c r="I26" s="61"/>
      <c r="J26" s="77" t="s">
        <v>1</v>
      </c>
      <c r="K26" s="72" t="s">
        <v>24</v>
      </c>
      <c r="L26" s="72"/>
      <c r="M26" s="61"/>
      <c r="N26" s="61"/>
      <c r="O26" s="61"/>
      <c r="P26" s="61"/>
      <c r="Q26" s="61"/>
      <c r="R26" s="61"/>
      <c r="S26" s="61"/>
      <c r="T26" s="61"/>
      <c r="U26" s="61"/>
      <c r="V26" s="61"/>
      <c r="W26" s="61"/>
      <c r="X26" s="130" t="str">
        <f>H27</f>
        <v>Nein</v>
      </c>
      <c r="Y26" s="130">
        <f>H28</f>
        <v>0</v>
      </c>
      <c r="Z26" s="130">
        <f>H29</f>
        <v>0</v>
      </c>
      <c r="AA26" s="130">
        <f>H30</f>
        <v>0</v>
      </c>
      <c r="AB26" s="76"/>
      <c r="AC26" s="73"/>
      <c r="AD26" s="73"/>
    </row>
    <row r="27" spans="2:30" ht="16.5" thickBot="1" x14ac:dyDescent="0.35">
      <c r="B27" s="72" t="s">
        <v>40</v>
      </c>
      <c r="C27" s="72"/>
      <c r="D27" s="72"/>
      <c r="E27" s="72"/>
      <c r="F27" s="72"/>
      <c r="G27" s="72"/>
      <c r="H27" s="43" t="s">
        <v>35</v>
      </c>
      <c r="I27" s="78"/>
      <c r="J27" s="77" t="s">
        <v>1</v>
      </c>
      <c r="K27" s="72" t="s">
        <v>59</v>
      </c>
      <c r="L27" s="72"/>
      <c r="M27" s="61"/>
      <c r="N27" s="61"/>
      <c r="O27" s="61"/>
      <c r="P27" s="61"/>
      <c r="Q27" s="61"/>
      <c r="R27" s="61"/>
      <c r="S27" s="61"/>
      <c r="T27" s="61"/>
      <c r="U27" s="61"/>
      <c r="V27" s="61"/>
      <c r="W27" s="61"/>
      <c r="X27" s="130"/>
      <c r="Y27" s="130"/>
      <c r="Z27" s="130"/>
      <c r="AA27" s="130"/>
      <c r="AB27" s="76"/>
      <c r="AC27" s="73"/>
      <c r="AD27" s="73"/>
    </row>
    <row r="28" spans="2:30" ht="16.5" thickBot="1" x14ac:dyDescent="0.35">
      <c r="B28" s="72" t="s">
        <v>10</v>
      </c>
      <c r="C28" s="72"/>
      <c r="D28" s="72"/>
      <c r="E28" s="72"/>
      <c r="F28" s="72"/>
      <c r="G28" s="72"/>
      <c r="H28" s="44"/>
      <c r="I28" s="72"/>
      <c r="J28" s="77" t="s">
        <v>1</v>
      </c>
      <c r="K28" s="72" t="s">
        <v>23</v>
      </c>
      <c r="L28" s="72"/>
      <c r="M28" s="61"/>
      <c r="N28" s="61"/>
      <c r="O28" s="61"/>
      <c r="P28" s="61"/>
      <c r="Q28" s="61"/>
      <c r="R28" s="61"/>
      <c r="S28" s="61"/>
      <c r="T28" s="61"/>
      <c r="U28" s="61"/>
      <c r="V28" s="61"/>
      <c r="W28" s="61"/>
      <c r="X28" s="130"/>
      <c r="Y28" s="130"/>
      <c r="Z28" s="130"/>
      <c r="AA28" s="130"/>
      <c r="AB28" s="76"/>
      <c r="AC28" s="73"/>
      <c r="AD28" s="73"/>
    </row>
    <row r="29" spans="2:30" ht="16.5" thickBot="1" x14ac:dyDescent="0.35">
      <c r="B29" s="72" t="str">
        <f>IF(H28="Erdgas","Nettorechnungsbetrag (Erdgas)","Nettorechnungsbetrag (Strom)")</f>
        <v>Nettorechnungsbetrag (Strom)</v>
      </c>
      <c r="C29" s="72"/>
      <c r="D29" s="72"/>
      <c r="E29" s="72"/>
      <c r="F29" s="72"/>
      <c r="G29" s="72"/>
      <c r="H29" s="45"/>
      <c r="I29" s="79" t="s">
        <v>2</v>
      </c>
      <c r="J29" s="77" t="s">
        <v>1</v>
      </c>
      <c r="K29" s="72" t="str">
        <f>IF(H28="Erdgas","Der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29" s="72"/>
      <c r="M29" s="61"/>
      <c r="N29" s="61"/>
      <c r="O29" s="61"/>
      <c r="P29" s="61"/>
      <c r="Q29" s="61"/>
      <c r="R29" s="61"/>
      <c r="S29" s="61"/>
      <c r="T29" s="61"/>
      <c r="U29" s="61"/>
      <c r="V29" s="61"/>
      <c r="W29" s="61"/>
      <c r="X29" s="130"/>
      <c r="Y29" s="130"/>
      <c r="Z29" s="130"/>
      <c r="AA29" s="130"/>
      <c r="AB29" s="76"/>
      <c r="AC29" s="73"/>
      <c r="AD29" s="73"/>
    </row>
    <row r="30" spans="2:30" ht="16.5" thickBot="1" x14ac:dyDescent="0.35">
      <c r="B30" s="72" t="str">
        <f>IF(H27="Nein",IF(H28="Erdgas","Erdgasverbrauch in kWh gem. letzter Jahresabrechnung","Stromverbrauch in kWh gem. letzter Jahresabrechnung"),IF(H28="Erdgas","Erdgasverbrauch in kWh im Kalenderjahr 2021","Stromverbrauch in kWh im Kalenderjahr 2021"))</f>
        <v>Stromverbrauch in kWh gem. letzter Jahresabrechnung</v>
      </c>
      <c r="C30" s="72"/>
      <c r="D30" s="72"/>
      <c r="E30" s="72"/>
      <c r="F30" s="72"/>
      <c r="G30" s="72"/>
      <c r="H30" s="46"/>
      <c r="I30" s="79" t="s">
        <v>3</v>
      </c>
      <c r="J30" s="77" t="s">
        <v>1</v>
      </c>
      <c r="K30" s="72" t="str">
        <f>IF(H27="Nein",IF(H28="Erdgas","Den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endet."),IF(H28="Erdgas","Bitte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30" s="72"/>
      <c r="M30" s="61"/>
      <c r="N30" s="61"/>
      <c r="O30" s="61"/>
      <c r="P30" s="61"/>
      <c r="Q30" s="61"/>
      <c r="R30" s="61"/>
      <c r="S30" s="61"/>
      <c r="T30" s="61"/>
      <c r="U30" s="61"/>
      <c r="V30" s="61"/>
      <c r="W30" s="61"/>
      <c r="X30" s="130"/>
      <c r="Y30" s="130"/>
      <c r="Z30" s="130"/>
      <c r="AA30" s="130"/>
      <c r="AB30" s="76"/>
      <c r="AC30" s="73"/>
      <c r="AD30" s="73"/>
    </row>
    <row r="31" spans="2:30" s="47" customFormat="1" x14ac:dyDescent="0.25">
      <c r="B31" s="60"/>
      <c r="C31" s="60"/>
      <c r="D31" s="60"/>
      <c r="E31" s="60"/>
      <c r="F31" s="60"/>
      <c r="G31" s="60"/>
      <c r="H31" s="60"/>
      <c r="I31" s="60"/>
      <c r="J31" s="60"/>
      <c r="K31" s="60"/>
      <c r="L31" s="60"/>
      <c r="M31" s="60"/>
      <c r="N31" s="60"/>
      <c r="O31" s="60"/>
      <c r="P31" s="60"/>
      <c r="Q31" s="60"/>
      <c r="R31" s="60"/>
      <c r="S31" s="60"/>
      <c r="T31" s="60"/>
      <c r="U31" s="60"/>
      <c r="V31" s="60"/>
      <c r="W31" s="60"/>
      <c r="X31" s="130"/>
      <c r="Y31" s="130"/>
      <c r="Z31" s="130"/>
      <c r="AA31" s="130"/>
      <c r="AB31" s="75"/>
    </row>
    <row r="32" spans="2:30" ht="19.5" thickBot="1" x14ac:dyDescent="0.45">
      <c r="B32" s="71" t="s">
        <v>7</v>
      </c>
      <c r="C32" s="72"/>
      <c r="D32" s="72"/>
      <c r="E32" s="72"/>
      <c r="F32" s="72"/>
      <c r="G32" s="72"/>
      <c r="H32" s="72"/>
      <c r="I32" s="72"/>
      <c r="J32" s="72"/>
      <c r="K32" s="72"/>
      <c r="L32" s="72"/>
      <c r="M32" s="61"/>
      <c r="N32" s="61"/>
      <c r="O32" s="61"/>
      <c r="P32" s="61"/>
      <c r="Q32" s="61"/>
      <c r="R32" s="61"/>
      <c r="S32" s="61"/>
      <c r="T32" s="61"/>
      <c r="U32" s="61"/>
      <c r="V32" s="61"/>
      <c r="W32" s="61"/>
      <c r="X32" s="130"/>
      <c r="Y32" s="130"/>
      <c r="Z32" s="130"/>
      <c r="AA32" s="130"/>
      <c r="AB32" s="76"/>
      <c r="AC32" s="73"/>
      <c r="AD32" s="73"/>
    </row>
    <row r="33" spans="2:30" ht="16.5" thickBot="1" x14ac:dyDescent="0.35">
      <c r="B33" s="72" t="s">
        <v>25</v>
      </c>
      <c r="C33" s="72"/>
      <c r="D33" s="72"/>
      <c r="E33" s="72"/>
      <c r="F33" s="72"/>
      <c r="G33" s="72"/>
      <c r="H33" s="43"/>
      <c r="I33" s="61"/>
      <c r="J33" s="77" t="s">
        <v>1</v>
      </c>
      <c r="K33" s="72" t="s">
        <v>24</v>
      </c>
      <c r="L33" s="72"/>
      <c r="M33" s="61"/>
      <c r="N33" s="61"/>
      <c r="O33" s="61"/>
      <c r="P33" s="61"/>
      <c r="Q33" s="61"/>
      <c r="R33" s="61"/>
      <c r="S33" s="61"/>
      <c r="T33" s="61"/>
      <c r="U33" s="61"/>
      <c r="V33" s="61"/>
      <c r="W33" s="61"/>
      <c r="X33" s="130" t="str">
        <f>H34</f>
        <v>Nein</v>
      </c>
      <c r="Y33" s="130">
        <f>H35</f>
        <v>0</v>
      </c>
      <c r="Z33" s="130">
        <f>H36</f>
        <v>0</v>
      </c>
      <c r="AA33" s="130">
        <f>H37</f>
        <v>0</v>
      </c>
      <c r="AB33" s="76"/>
      <c r="AC33" s="73"/>
      <c r="AD33" s="73"/>
    </row>
    <row r="34" spans="2:30" ht="16.5" thickBot="1" x14ac:dyDescent="0.35">
      <c r="B34" s="72" t="s">
        <v>40</v>
      </c>
      <c r="C34" s="72"/>
      <c r="D34" s="72"/>
      <c r="E34" s="72"/>
      <c r="F34" s="72"/>
      <c r="G34" s="72"/>
      <c r="H34" s="43" t="s">
        <v>35</v>
      </c>
      <c r="I34" s="78"/>
      <c r="J34" s="77" t="s">
        <v>1</v>
      </c>
      <c r="K34" s="72" t="s">
        <v>59</v>
      </c>
      <c r="L34" s="72"/>
      <c r="M34" s="61"/>
      <c r="N34" s="61"/>
      <c r="O34" s="61"/>
      <c r="P34" s="61"/>
      <c r="Q34" s="61"/>
      <c r="R34" s="61"/>
      <c r="S34" s="61"/>
      <c r="T34" s="61"/>
      <c r="U34" s="61"/>
      <c r="V34" s="61"/>
      <c r="W34" s="61"/>
      <c r="X34" s="130"/>
      <c r="Y34" s="130"/>
      <c r="Z34" s="130"/>
      <c r="AA34" s="130"/>
      <c r="AB34" s="76"/>
      <c r="AC34" s="73"/>
      <c r="AD34" s="73"/>
    </row>
    <row r="35" spans="2:30" ht="16.5" thickBot="1" x14ac:dyDescent="0.35">
      <c r="B35" s="72" t="s">
        <v>10</v>
      </c>
      <c r="C35" s="72"/>
      <c r="D35" s="72"/>
      <c r="E35" s="72"/>
      <c r="F35" s="72"/>
      <c r="G35" s="72"/>
      <c r="H35" s="44"/>
      <c r="I35" s="72"/>
      <c r="J35" s="77" t="s">
        <v>1</v>
      </c>
      <c r="K35" s="72" t="s">
        <v>23</v>
      </c>
      <c r="L35" s="72"/>
      <c r="M35" s="61"/>
      <c r="N35" s="61"/>
      <c r="O35" s="61"/>
      <c r="P35" s="61"/>
      <c r="Q35" s="61"/>
      <c r="R35" s="61"/>
      <c r="S35" s="61"/>
      <c r="T35" s="61"/>
      <c r="U35" s="61"/>
      <c r="V35" s="61"/>
      <c r="W35" s="61"/>
      <c r="X35" s="130"/>
      <c r="Y35" s="130"/>
      <c r="Z35" s="130"/>
      <c r="AA35" s="130"/>
      <c r="AB35" s="76"/>
      <c r="AC35" s="73"/>
      <c r="AD35" s="73"/>
    </row>
    <row r="36" spans="2:30" ht="16.5" thickBot="1" x14ac:dyDescent="0.35">
      <c r="B36" s="72" t="str">
        <f>IF(H35="Erdgas","Nettorechnungsbetrag (Erdgas)","Nettorechnungsbetrag (Strom)")</f>
        <v>Nettorechnungsbetrag (Strom)</v>
      </c>
      <c r="C36" s="72"/>
      <c r="D36" s="72"/>
      <c r="E36" s="72"/>
      <c r="F36" s="72"/>
      <c r="G36" s="72"/>
      <c r="H36" s="45"/>
      <c r="I36" s="79" t="s">
        <v>2</v>
      </c>
      <c r="J36" s="77" t="s">
        <v>1</v>
      </c>
      <c r="K36" s="72" t="str">
        <f>IF(H35="Erdgas","Der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36" s="72"/>
      <c r="M36" s="61"/>
      <c r="N36" s="61"/>
      <c r="O36" s="61"/>
      <c r="P36" s="61"/>
      <c r="Q36" s="61"/>
      <c r="R36" s="61"/>
      <c r="S36" s="61"/>
      <c r="T36" s="61"/>
      <c r="U36" s="61"/>
      <c r="V36" s="61"/>
      <c r="W36" s="61"/>
      <c r="X36" s="130"/>
      <c r="Y36" s="130"/>
      <c r="Z36" s="130"/>
      <c r="AA36" s="130"/>
      <c r="AB36" s="76"/>
      <c r="AC36" s="73"/>
      <c r="AD36" s="73"/>
    </row>
    <row r="37" spans="2:30" ht="16.5" thickBot="1" x14ac:dyDescent="0.35">
      <c r="B37" s="72" t="str">
        <f>IF(H34="Nein",IF(H35="Erdgas","Erdgasverbrauch in kWh gem. letzter Jahresabrechnung","Stromverbrauch in kWh gem. letzter Jahresabrechnung"),IF(H35="Erdgas","Erdgasverbrauch in kWh im Kalenderjahr 2021","Stromverbrauch in kWh im Kalenderjahr 2021"))</f>
        <v>Stromverbrauch in kWh gem. letzter Jahresabrechnung</v>
      </c>
      <c r="C37" s="72"/>
      <c r="D37" s="72"/>
      <c r="E37" s="72"/>
      <c r="F37" s="72"/>
      <c r="G37" s="72"/>
      <c r="H37" s="46"/>
      <c r="I37" s="79" t="s">
        <v>3</v>
      </c>
      <c r="J37" s="77" t="s">
        <v>1</v>
      </c>
      <c r="K37" s="72" t="str">
        <f>IF(H34="Nein",IF(H35="Erdgas","Den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endet."),IF(H35="Erdgas","Bitte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37" s="72"/>
      <c r="M37" s="61"/>
      <c r="N37" s="61"/>
      <c r="O37" s="61"/>
      <c r="P37" s="61"/>
      <c r="Q37" s="61"/>
      <c r="R37" s="61"/>
      <c r="S37" s="61"/>
      <c r="T37" s="61"/>
      <c r="U37" s="61"/>
      <c r="V37" s="61"/>
      <c r="W37" s="61"/>
      <c r="X37" s="130"/>
      <c r="Y37" s="130"/>
      <c r="Z37" s="130"/>
      <c r="AA37" s="130"/>
      <c r="AB37" s="76"/>
      <c r="AC37" s="73"/>
      <c r="AD37" s="73"/>
    </row>
    <row r="38" spans="2:30" s="47" customFormat="1" x14ac:dyDescent="0.25">
      <c r="B38" s="60"/>
      <c r="C38" s="60"/>
      <c r="D38" s="60"/>
      <c r="E38" s="60"/>
      <c r="F38" s="60"/>
      <c r="G38" s="60"/>
      <c r="H38" s="60"/>
      <c r="I38" s="60"/>
      <c r="J38" s="60"/>
      <c r="K38" s="60"/>
      <c r="L38" s="60"/>
      <c r="M38" s="60"/>
      <c r="N38" s="60"/>
      <c r="O38" s="60"/>
      <c r="P38" s="60"/>
      <c r="Q38" s="60"/>
      <c r="R38" s="60"/>
      <c r="S38" s="60"/>
      <c r="T38" s="60"/>
      <c r="U38" s="60"/>
      <c r="V38" s="60"/>
      <c r="W38" s="60"/>
      <c r="X38" s="130"/>
      <c r="Y38" s="130"/>
      <c r="Z38" s="130"/>
      <c r="AA38" s="130"/>
      <c r="AB38" s="75"/>
    </row>
    <row r="39" spans="2:30" ht="19.5" thickBot="1" x14ac:dyDescent="0.45">
      <c r="B39" s="71" t="s">
        <v>7</v>
      </c>
      <c r="C39" s="72"/>
      <c r="D39" s="72"/>
      <c r="E39" s="72"/>
      <c r="F39" s="72"/>
      <c r="G39" s="72"/>
      <c r="H39" s="72"/>
      <c r="I39" s="72"/>
      <c r="J39" s="72"/>
      <c r="K39" s="72"/>
      <c r="L39" s="72"/>
      <c r="M39" s="61"/>
      <c r="N39" s="61"/>
      <c r="O39" s="61"/>
      <c r="P39" s="61"/>
      <c r="Q39" s="61"/>
      <c r="R39" s="61"/>
      <c r="S39" s="61"/>
      <c r="T39" s="61"/>
      <c r="U39" s="61"/>
      <c r="V39" s="61"/>
      <c r="W39" s="61"/>
      <c r="X39" s="130"/>
      <c r="Y39" s="130"/>
      <c r="Z39" s="130"/>
      <c r="AA39" s="130"/>
      <c r="AB39" s="76"/>
      <c r="AC39" s="73"/>
      <c r="AD39" s="73"/>
    </row>
    <row r="40" spans="2:30" ht="16.5" thickBot="1" x14ac:dyDescent="0.35">
      <c r="B40" s="72" t="s">
        <v>25</v>
      </c>
      <c r="C40" s="72"/>
      <c r="D40" s="72"/>
      <c r="E40" s="72"/>
      <c r="F40" s="72"/>
      <c r="G40" s="72"/>
      <c r="H40" s="43"/>
      <c r="I40" s="61"/>
      <c r="J40" s="77" t="s">
        <v>1</v>
      </c>
      <c r="K40" s="72" t="s">
        <v>24</v>
      </c>
      <c r="L40" s="72"/>
      <c r="M40" s="61"/>
      <c r="N40" s="61"/>
      <c r="O40" s="61"/>
      <c r="P40" s="61"/>
      <c r="Q40" s="61"/>
      <c r="R40" s="61"/>
      <c r="S40" s="61"/>
      <c r="T40" s="61"/>
      <c r="U40" s="61"/>
      <c r="V40" s="61"/>
      <c r="W40" s="61"/>
      <c r="X40" s="130" t="str">
        <f>H41</f>
        <v>Nein</v>
      </c>
      <c r="Y40" s="130">
        <f>H42</f>
        <v>0</v>
      </c>
      <c r="Z40" s="130">
        <f>H43</f>
        <v>0</v>
      </c>
      <c r="AA40" s="130">
        <f>H44</f>
        <v>0</v>
      </c>
      <c r="AB40" s="76"/>
      <c r="AC40" s="73"/>
      <c r="AD40" s="73"/>
    </row>
    <row r="41" spans="2:30" ht="16.5" thickBot="1" x14ac:dyDescent="0.35">
      <c r="B41" s="72" t="s">
        <v>40</v>
      </c>
      <c r="C41" s="72"/>
      <c r="D41" s="72"/>
      <c r="E41" s="72"/>
      <c r="F41" s="72"/>
      <c r="G41" s="72"/>
      <c r="H41" s="43" t="s">
        <v>35</v>
      </c>
      <c r="I41" s="78"/>
      <c r="J41" s="77" t="s">
        <v>1</v>
      </c>
      <c r="K41" s="72" t="s">
        <v>59</v>
      </c>
      <c r="L41" s="72"/>
      <c r="M41" s="61"/>
      <c r="N41" s="61"/>
      <c r="O41" s="61"/>
      <c r="P41" s="61"/>
      <c r="Q41" s="61"/>
      <c r="R41" s="61"/>
      <c r="S41" s="61"/>
      <c r="T41" s="61"/>
      <c r="U41" s="61"/>
      <c r="V41" s="61"/>
      <c r="W41" s="61"/>
      <c r="X41" s="130"/>
      <c r="Y41" s="130"/>
      <c r="Z41" s="130"/>
      <c r="AA41" s="130"/>
      <c r="AB41" s="76"/>
      <c r="AC41" s="73"/>
      <c r="AD41" s="73"/>
    </row>
    <row r="42" spans="2:30" ht="16.5" thickBot="1" x14ac:dyDescent="0.35">
      <c r="B42" s="72" t="s">
        <v>10</v>
      </c>
      <c r="C42" s="72"/>
      <c r="D42" s="72"/>
      <c r="E42" s="72"/>
      <c r="F42" s="72"/>
      <c r="G42" s="72"/>
      <c r="H42" s="44"/>
      <c r="I42" s="72"/>
      <c r="J42" s="77" t="s">
        <v>1</v>
      </c>
      <c r="K42" s="72" t="s">
        <v>23</v>
      </c>
      <c r="L42" s="72"/>
      <c r="M42" s="61"/>
      <c r="N42" s="61"/>
      <c r="O42" s="61"/>
      <c r="P42" s="61"/>
      <c r="Q42" s="61"/>
      <c r="R42" s="61"/>
      <c r="S42" s="61"/>
      <c r="T42" s="61"/>
      <c r="U42" s="61"/>
      <c r="V42" s="61"/>
      <c r="W42" s="61"/>
      <c r="X42" s="130"/>
      <c r="Y42" s="130"/>
      <c r="Z42" s="130"/>
      <c r="AA42" s="130"/>
      <c r="AB42" s="76"/>
      <c r="AC42" s="73"/>
      <c r="AD42" s="73"/>
    </row>
    <row r="43" spans="2:30" ht="16.5" thickBot="1" x14ac:dyDescent="0.35">
      <c r="B43" s="72" t="str">
        <f>IF(H42="Erdgas","Nettorechnungsbetrag (Erdgas)","Nettorechnungsbetrag (Strom)")</f>
        <v>Nettorechnungsbetrag (Strom)</v>
      </c>
      <c r="C43" s="72"/>
      <c r="D43" s="72"/>
      <c r="E43" s="72"/>
      <c r="F43" s="72"/>
      <c r="G43" s="72"/>
      <c r="H43" s="45"/>
      <c r="I43" s="79" t="s">
        <v>2</v>
      </c>
      <c r="J43" s="77" t="s">
        <v>1</v>
      </c>
      <c r="K43" s="72" t="str">
        <f>IF(H42="Erdgas","Der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43" s="72"/>
      <c r="M43" s="61"/>
      <c r="N43" s="61"/>
      <c r="O43" s="61"/>
      <c r="P43" s="61"/>
      <c r="Q43" s="61"/>
      <c r="R43" s="61"/>
      <c r="S43" s="61"/>
      <c r="T43" s="61"/>
      <c r="U43" s="61"/>
      <c r="V43" s="61"/>
      <c r="W43" s="61"/>
      <c r="X43" s="130"/>
      <c r="Y43" s="130"/>
      <c r="Z43" s="130"/>
      <c r="AA43" s="130"/>
      <c r="AB43" s="76"/>
      <c r="AC43" s="73"/>
      <c r="AD43" s="73"/>
    </row>
    <row r="44" spans="2:30" ht="16.5" thickBot="1" x14ac:dyDescent="0.35">
      <c r="B44" s="72" t="str">
        <f>IF(H41="Nein",IF(H42="Erdgas","Erdgasverbrauch in kWh gem. letzter Jahresabrechnung","Stromverbrauch in kWh gem. letzter Jahresabrechnung"),IF(H42="Erdgas","Erdgasverbrauch in kWh im Kalenderjahr 2021","Stromverbrauch in kWh im Kalenderjahr 2021"))</f>
        <v>Stromverbrauch in kWh gem. letzter Jahresabrechnung</v>
      </c>
      <c r="C44" s="72"/>
      <c r="D44" s="72"/>
      <c r="E44" s="72"/>
      <c r="F44" s="72"/>
      <c r="G44" s="72"/>
      <c r="H44" s="46"/>
      <c r="I44" s="79" t="s">
        <v>3</v>
      </c>
      <c r="J44" s="77" t="s">
        <v>1</v>
      </c>
      <c r="K44" s="72" t="str">
        <f>IF(H41="Nein",IF(H42="Erdgas","Den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endet."),IF(H42="Erdgas","Bitte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44" s="72"/>
      <c r="M44" s="61"/>
      <c r="N44" s="61"/>
      <c r="O44" s="61"/>
      <c r="P44" s="61"/>
      <c r="Q44" s="61"/>
      <c r="R44" s="61"/>
      <c r="S44" s="61"/>
      <c r="T44" s="61"/>
      <c r="U44" s="61"/>
      <c r="V44" s="61"/>
      <c r="W44" s="61"/>
      <c r="X44" s="130"/>
      <c r="Y44" s="130"/>
      <c r="Z44" s="130"/>
      <c r="AA44" s="130"/>
      <c r="AB44" s="76"/>
      <c r="AC44" s="73"/>
      <c r="AD44" s="73"/>
    </row>
    <row r="45" spans="2:30" s="47" customFormat="1" x14ac:dyDescent="0.25">
      <c r="B45" s="60"/>
      <c r="C45" s="60"/>
      <c r="D45" s="60"/>
      <c r="E45" s="60"/>
      <c r="F45" s="60"/>
      <c r="G45" s="60"/>
      <c r="H45" s="60"/>
      <c r="I45" s="60"/>
      <c r="J45" s="60"/>
      <c r="K45" s="60"/>
      <c r="L45" s="60"/>
      <c r="M45" s="60"/>
      <c r="N45" s="60"/>
      <c r="O45" s="60"/>
      <c r="P45" s="60"/>
      <c r="Q45" s="60"/>
      <c r="R45" s="60"/>
      <c r="S45" s="60"/>
      <c r="T45" s="60"/>
      <c r="U45" s="60"/>
      <c r="V45" s="60"/>
      <c r="W45" s="60"/>
      <c r="X45" s="130"/>
      <c r="Y45" s="130"/>
      <c r="Z45" s="130"/>
      <c r="AA45" s="130"/>
      <c r="AB45" s="75"/>
    </row>
    <row r="46" spans="2:30" ht="19.5" thickBot="1" x14ac:dyDescent="0.45">
      <c r="B46" s="71" t="s">
        <v>7</v>
      </c>
      <c r="C46" s="72"/>
      <c r="D46" s="72"/>
      <c r="E46" s="72"/>
      <c r="F46" s="72"/>
      <c r="G46" s="72"/>
      <c r="H46" s="72"/>
      <c r="I46" s="72"/>
      <c r="J46" s="72"/>
      <c r="K46" s="72"/>
      <c r="L46" s="72"/>
      <c r="M46" s="61"/>
      <c r="N46" s="61"/>
      <c r="O46" s="61"/>
      <c r="P46" s="61"/>
      <c r="Q46" s="61"/>
      <c r="R46" s="61"/>
      <c r="S46" s="61"/>
      <c r="T46" s="61"/>
      <c r="U46" s="61"/>
      <c r="V46" s="61"/>
      <c r="W46" s="61"/>
      <c r="X46" s="130"/>
      <c r="Y46" s="130"/>
      <c r="Z46" s="130"/>
      <c r="AA46" s="130"/>
      <c r="AB46" s="76"/>
      <c r="AC46" s="73"/>
      <c r="AD46" s="73"/>
    </row>
    <row r="47" spans="2:30" ht="16.5" thickBot="1" x14ac:dyDescent="0.35">
      <c r="B47" s="72" t="s">
        <v>25</v>
      </c>
      <c r="C47" s="72"/>
      <c r="D47" s="72"/>
      <c r="E47" s="72"/>
      <c r="F47" s="72"/>
      <c r="G47" s="72"/>
      <c r="H47" s="43"/>
      <c r="I47" s="61"/>
      <c r="J47" s="77" t="s">
        <v>1</v>
      </c>
      <c r="K47" s="72" t="s">
        <v>24</v>
      </c>
      <c r="L47" s="72"/>
      <c r="M47" s="61"/>
      <c r="N47" s="61"/>
      <c r="O47" s="61"/>
      <c r="P47" s="61"/>
      <c r="Q47" s="61"/>
      <c r="R47" s="61"/>
      <c r="S47" s="61"/>
      <c r="T47" s="61"/>
      <c r="U47" s="61"/>
      <c r="V47" s="61"/>
      <c r="W47" s="61"/>
      <c r="X47" s="130" t="str">
        <f>H48</f>
        <v>Nein</v>
      </c>
      <c r="Y47" s="130">
        <f>H49</f>
        <v>0</v>
      </c>
      <c r="Z47" s="130">
        <f>H50</f>
        <v>0</v>
      </c>
      <c r="AA47" s="130">
        <f>H51</f>
        <v>0</v>
      </c>
      <c r="AB47" s="76"/>
      <c r="AC47" s="73"/>
      <c r="AD47" s="73"/>
    </row>
    <row r="48" spans="2:30" ht="16.5" thickBot="1" x14ac:dyDescent="0.35">
      <c r="B48" s="72" t="s">
        <v>40</v>
      </c>
      <c r="C48" s="72"/>
      <c r="D48" s="72"/>
      <c r="E48" s="72"/>
      <c r="F48" s="72"/>
      <c r="G48" s="72"/>
      <c r="H48" s="43" t="s">
        <v>35</v>
      </c>
      <c r="I48" s="78"/>
      <c r="J48" s="77" t="s">
        <v>1</v>
      </c>
      <c r="K48" s="72" t="s">
        <v>59</v>
      </c>
      <c r="L48" s="72"/>
      <c r="M48" s="61"/>
      <c r="N48" s="61"/>
      <c r="O48" s="61"/>
      <c r="P48" s="61"/>
      <c r="Q48" s="61"/>
      <c r="R48" s="61"/>
      <c r="S48" s="61"/>
      <c r="T48" s="61"/>
      <c r="U48" s="61"/>
      <c r="V48" s="61"/>
      <c r="W48" s="61"/>
      <c r="X48" s="130"/>
      <c r="Y48" s="130"/>
      <c r="Z48" s="130"/>
      <c r="AA48" s="130"/>
      <c r="AB48" s="76"/>
      <c r="AC48" s="73"/>
      <c r="AD48" s="73"/>
    </row>
    <row r="49" spans="2:30" ht="16.5" thickBot="1" x14ac:dyDescent="0.35">
      <c r="B49" s="72" t="s">
        <v>10</v>
      </c>
      <c r="C49" s="72"/>
      <c r="D49" s="72"/>
      <c r="E49" s="72"/>
      <c r="F49" s="72"/>
      <c r="G49" s="72"/>
      <c r="H49" s="44"/>
      <c r="I49" s="72"/>
      <c r="J49" s="77" t="s">
        <v>1</v>
      </c>
      <c r="K49" s="72" t="s">
        <v>23</v>
      </c>
      <c r="L49" s="72"/>
      <c r="M49" s="61"/>
      <c r="N49" s="61"/>
      <c r="O49" s="61"/>
      <c r="P49" s="61"/>
      <c r="Q49" s="61"/>
      <c r="R49" s="61"/>
      <c r="S49" s="61"/>
      <c r="T49" s="61"/>
      <c r="U49" s="61"/>
      <c r="V49" s="61"/>
      <c r="W49" s="61"/>
      <c r="X49" s="130"/>
      <c r="Y49" s="130"/>
      <c r="Z49" s="130"/>
      <c r="AA49" s="130"/>
      <c r="AB49" s="76"/>
      <c r="AC49" s="73"/>
      <c r="AD49" s="73"/>
    </row>
    <row r="50" spans="2:30" ht="16.5" thickBot="1" x14ac:dyDescent="0.35">
      <c r="B50" s="72" t="str">
        <f>IF(H49="Erdgas","Nettorechnungsbetrag (Erdgas)","Nettorechnungsbetrag (Strom)")</f>
        <v>Nettorechnungsbetrag (Strom)</v>
      </c>
      <c r="C50" s="72"/>
      <c r="D50" s="72"/>
      <c r="E50" s="72"/>
      <c r="F50" s="72"/>
      <c r="G50" s="72"/>
      <c r="H50" s="45"/>
      <c r="I50" s="79" t="s">
        <v>2</v>
      </c>
      <c r="J50" s="77" t="s">
        <v>1</v>
      </c>
      <c r="K50" s="72" t="str">
        <f>IF(H49="Erdgas","Der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50" s="72"/>
      <c r="M50" s="61"/>
      <c r="N50" s="61"/>
      <c r="O50" s="61"/>
      <c r="P50" s="61"/>
      <c r="Q50" s="61"/>
      <c r="R50" s="61"/>
      <c r="S50" s="61"/>
      <c r="T50" s="61"/>
      <c r="U50" s="61"/>
      <c r="V50" s="61"/>
      <c r="W50" s="61"/>
      <c r="X50" s="130"/>
      <c r="Y50" s="130"/>
      <c r="Z50" s="130"/>
      <c r="AA50" s="130"/>
      <c r="AB50" s="76"/>
      <c r="AC50" s="73"/>
      <c r="AD50" s="73"/>
    </row>
    <row r="51" spans="2:30" ht="16.5" thickBot="1" x14ac:dyDescent="0.35">
      <c r="B51" s="72" t="str">
        <f>IF(H48="Nein",IF(H49="Erdgas","Erdgasverbrauch in kWh gem. letzter Jahresabrechnung","Stromverbrauch in kWh gem. letzter Jahresabrechnung"),IF(H49="Erdgas","Erdgasverbrauch in kWh im Kalenderjahr 2021","Stromverbrauch in kWh im Kalenderjahr 2021"))</f>
        <v>Stromverbrauch in kWh gem. letzter Jahresabrechnung</v>
      </c>
      <c r="C51" s="72"/>
      <c r="D51" s="72"/>
      <c r="E51" s="72"/>
      <c r="F51" s="72"/>
      <c r="G51" s="72"/>
      <c r="H51" s="46"/>
      <c r="I51" s="79" t="s">
        <v>3</v>
      </c>
      <c r="J51" s="77" t="s">
        <v>1</v>
      </c>
      <c r="K51" s="72" t="str">
        <f>IF(H48="Nein",IF(H49="Erdgas","Den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endet."),IF(H49="Erdgas","Bitte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51" s="72"/>
      <c r="M51" s="61"/>
      <c r="N51" s="61"/>
      <c r="O51" s="61"/>
      <c r="P51" s="61"/>
      <c r="Q51" s="61"/>
      <c r="R51" s="61"/>
      <c r="S51" s="61"/>
      <c r="T51" s="61"/>
      <c r="U51" s="61"/>
      <c r="V51" s="61"/>
      <c r="W51" s="61"/>
      <c r="X51" s="130"/>
      <c r="Y51" s="130"/>
      <c r="Z51" s="130"/>
      <c r="AA51" s="130"/>
      <c r="AB51" s="76"/>
      <c r="AC51" s="73"/>
      <c r="AD51" s="73"/>
    </row>
    <row r="52" spans="2:30" s="47" customFormat="1" x14ac:dyDescent="0.25">
      <c r="B52" s="60"/>
      <c r="C52" s="60"/>
      <c r="D52" s="60"/>
      <c r="E52" s="60"/>
      <c r="F52" s="60"/>
      <c r="G52" s="60"/>
      <c r="H52" s="60"/>
      <c r="I52" s="60"/>
      <c r="J52" s="60"/>
      <c r="K52" s="60"/>
      <c r="L52" s="60"/>
      <c r="M52" s="60"/>
      <c r="N52" s="60"/>
      <c r="O52" s="60"/>
      <c r="P52" s="60"/>
      <c r="Q52" s="60"/>
      <c r="R52" s="60"/>
      <c r="S52" s="60"/>
      <c r="T52" s="60"/>
      <c r="U52" s="60"/>
      <c r="V52" s="60"/>
      <c r="W52" s="60"/>
      <c r="X52" s="130"/>
      <c r="Y52" s="130"/>
      <c r="Z52" s="130"/>
      <c r="AA52" s="130"/>
      <c r="AB52" s="75"/>
    </row>
    <row r="53" spans="2:30" ht="19.5" thickBot="1" x14ac:dyDescent="0.45">
      <c r="B53" s="71" t="s">
        <v>7</v>
      </c>
      <c r="C53" s="72"/>
      <c r="D53" s="72"/>
      <c r="E53" s="72"/>
      <c r="F53" s="72"/>
      <c r="G53" s="72"/>
      <c r="H53" s="72"/>
      <c r="I53" s="72"/>
      <c r="J53" s="72"/>
      <c r="K53" s="72"/>
      <c r="L53" s="72"/>
      <c r="M53" s="61"/>
      <c r="N53" s="61"/>
      <c r="O53" s="61"/>
      <c r="P53" s="61"/>
      <c r="Q53" s="61"/>
      <c r="R53" s="61"/>
      <c r="S53" s="61"/>
      <c r="T53" s="61"/>
      <c r="U53" s="61"/>
      <c r="V53" s="61"/>
      <c r="W53" s="61"/>
      <c r="X53" s="130"/>
      <c r="Y53" s="130"/>
      <c r="Z53" s="130"/>
      <c r="AA53" s="130"/>
      <c r="AB53" s="76"/>
      <c r="AC53" s="73"/>
      <c r="AD53" s="73"/>
    </row>
    <row r="54" spans="2:30" ht="16.5" thickBot="1" x14ac:dyDescent="0.35">
      <c r="B54" s="72" t="s">
        <v>25</v>
      </c>
      <c r="C54" s="72"/>
      <c r="D54" s="72"/>
      <c r="E54" s="72"/>
      <c r="F54" s="72"/>
      <c r="G54" s="72"/>
      <c r="H54" s="43"/>
      <c r="I54" s="61"/>
      <c r="J54" s="77" t="s">
        <v>1</v>
      </c>
      <c r="K54" s="72" t="s">
        <v>24</v>
      </c>
      <c r="L54" s="72"/>
      <c r="M54" s="61"/>
      <c r="N54" s="61"/>
      <c r="O54" s="61"/>
      <c r="P54" s="61"/>
      <c r="Q54" s="61"/>
      <c r="R54" s="61"/>
      <c r="S54" s="61"/>
      <c r="T54" s="61"/>
      <c r="U54" s="61"/>
      <c r="V54" s="61"/>
      <c r="W54" s="61"/>
      <c r="X54" s="130" t="str">
        <f>H55</f>
        <v>Nein</v>
      </c>
      <c r="Y54" s="130">
        <f>H56</f>
        <v>0</v>
      </c>
      <c r="Z54" s="130">
        <f>H57</f>
        <v>0</v>
      </c>
      <c r="AA54" s="130">
        <f>H58</f>
        <v>0</v>
      </c>
      <c r="AB54" s="76"/>
      <c r="AC54" s="73"/>
      <c r="AD54" s="73"/>
    </row>
    <row r="55" spans="2:30" ht="16.5" thickBot="1" x14ac:dyDescent="0.35">
      <c r="B55" s="72" t="s">
        <v>40</v>
      </c>
      <c r="C55" s="72"/>
      <c r="D55" s="72"/>
      <c r="E55" s="72"/>
      <c r="F55" s="72"/>
      <c r="G55" s="72"/>
      <c r="H55" s="43" t="s">
        <v>35</v>
      </c>
      <c r="I55" s="78"/>
      <c r="J55" s="77" t="s">
        <v>1</v>
      </c>
      <c r="K55" s="72" t="s">
        <v>59</v>
      </c>
      <c r="L55" s="72"/>
      <c r="M55" s="61"/>
      <c r="N55" s="61"/>
      <c r="O55" s="61"/>
      <c r="P55" s="61"/>
      <c r="Q55" s="61"/>
      <c r="R55" s="61"/>
      <c r="S55" s="61"/>
      <c r="T55" s="61"/>
      <c r="U55" s="61"/>
      <c r="V55" s="61"/>
      <c r="W55" s="61"/>
      <c r="X55" s="130"/>
      <c r="Y55" s="130"/>
      <c r="Z55" s="130"/>
      <c r="AA55" s="130"/>
      <c r="AB55" s="76"/>
      <c r="AC55" s="73"/>
      <c r="AD55" s="73"/>
    </row>
    <row r="56" spans="2:30" ht="16.5" thickBot="1" x14ac:dyDescent="0.35">
      <c r="B56" s="72" t="s">
        <v>10</v>
      </c>
      <c r="C56" s="72"/>
      <c r="D56" s="72"/>
      <c r="E56" s="72"/>
      <c r="F56" s="72"/>
      <c r="G56" s="72"/>
      <c r="H56" s="44"/>
      <c r="I56" s="72"/>
      <c r="J56" s="77" t="s">
        <v>1</v>
      </c>
      <c r="K56" s="72" t="s">
        <v>23</v>
      </c>
      <c r="L56" s="72"/>
      <c r="M56" s="61"/>
      <c r="N56" s="61"/>
      <c r="O56" s="61"/>
      <c r="P56" s="61"/>
      <c r="Q56" s="61"/>
      <c r="R56" s="61"/>
      <c r="S56" s="61"/>
      <c r="T56" s="61"/>
      <c r="U56" s="61"/>
      <c r="V56" s="61"/>
      <c r="W56" s="61"/>
      <c r="X56" s="130"/>
      <c r="Y56" s="130"/>
      <c r="Z56" s="130"/>
      <c r="AA56" s="130"/>
      <c r="AB56" s="76"/>
      <c r="AC56" s="73"/>
      <c r="AD56" s="73"/>
    </row>
    <row r="57" spans="2:30" ht="16.5" thickBot="1" x14ac:dyDescent="0.35">
      <c r="B57" s="72" t="str">
        <f>IF(H56="Erdgas","Nettorechnungsbetrag (Erdgas)","Nettorechnungsbetrag (Strom)")</f>
        <v>Nettorechnungsbetrag (Strom)</v>
      </c>
      <c r="C57" s="72"/>
      <c r="D57" s="72"/>
      <c r="E57" s="72"/>
      <c r="F57" s="72"/>
      <c r="G57" s="72"/>
      <c r="H57" s="45"/>
      <c r="I57" s="79" t="s">
        <v>2</v>
      </c>
      <c r="J57" s="77" t="s">
        <v>1</v>
      </c>
      <c r="K57" s="72" t="str">
        <f>IF(H56="Erdgas","Der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57" s="72"/>
      <c r="M57" s="61"/>
      <c r="N57" s="61"/>
      <c r="O57" s="61"/>
      <c r="P57" s="61"/>
      <c r="Q57" s="61"/>
      <c r="R57" s="61"/>
      <c r="S57" s="61"/>
      <c r="T57" s="61"/>
      <c r="U57" s="61"/>
      <c r="V57" s="61"/>
      <c r="W57" s="61"/>
      <c r="X57" s="130"/>
      <c r="Y57" s="130"/>
      <c r="Z57" s="130"/>
      <c r="AA57" s="130"/>
      <c r="AB57" s="76"/>
      <c r="AC57" s="73"/>
      <c r="AD57" s="73"/>
    </row>
    <row r="58" spans="2:30" ht="16.5" thickBot="1" x14ac:dyDescent="0.35">
      <c r="B58" s="72" t="str">
        <f>IF(H55="Nein",IF(H56="Erdgas","Erdgasverbrauch in kWh gem. letzter Jahresabrechnung","Stromverbrauch in kWh gem. letzter Jahresabrechnung"),IF(H56="Erdgas","Erdgasverbrauch in kWh im Kalenderjahr 2021","Stromverbrauch in kWh im Kalenderjahr 2021"))</f>
        <v>Stromverbrauch in kWh gem. letzter Jahresabrechnung</v>
      </c>
      <c r="C58" s="72"/>
      <c r="D58" s="72"/>
      <c r="E58" s="72"/>
      <c r="F58" s="72"/>
      <c r="G58" s="72"/>
      <c r="H58" s="46"/>
      <c r="I58" s="79" t="s">
        <v>3</v>
      </c>
      <c r="J58" s="77" t="s">
        <v>1</v>
      </c>
      <c r="K58" s="72" t="str">
        <f>IF(H55="Nein",IF(H56="Erdgas","Den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endet."),IF(H56="Erdgas","Bitte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58" s="72"/>
      <c r="M58" s="61"/>
      <c r="N58" s="61"/>
      <c r="O58" s="61"/>
      <c r="P58" s="61"/>
      <c r="Q58" s="61"/>
      <c r="R58" s="61"/>
      <c r="S58" s="61"/>
      <c r="T58" s="61"/>
      <c r="U58" s="61"/>
      <c r="V58" s="61"/>
      <c r="W58" s="61"/>
      <c r="X58" s="130"/>
      <c r="Y58" s="130"/>
      <c r="Z58" s="130"/>
      <c r="AA58" s="130"/>
      <c r="AB58" s="76"/>
      <c r="AC58" s="73"/>
      <c r="AD58" s="73"/>
    </row>
    <row r="59" spans="2:30" s="47" customFormat="1" x14ac:dyDescent="0.25">
      <c r="B59" s="60"/>
      <c r="C59" s="60"/>
      <c r="D59" s="60"/>
      <c r="E59" s="60"/>
      <c r="F59" s="60"/>
      <c r="G59" s="60"/>
      <c r="H59" s="60"/>
      <c r="I59" s="60"/>
      <c r="J59" s="60"/>
      <c r="K59" s="60"/>
      <c r="L59" s="60"/>
      <c r="M59" s="60"/>
      <c r="N59" s="60"/>
      <c r="O59" s="60"/>
      <c r="P59" s="60"/>
      <c r="Q59" s="60"/>
      <c r="R59" s="60"/>
      <c r="S59" s="60"/>
      <c r="T59" s="60"/>
      <c r="U59" s="60"/>
      <c r="V59" s="60"/>
      <c r="W59" s="60"/>
      <c r="X59" s="130"/>
      <c r="Y59" s="130"/>
      <c r="Z59" s="130"/>
      <c r="AA59" s="130"/>
      <c r="AB59" s="75"/>
    </row>
    <row r="60" spans="2:30" ht="19.5" thickBot="1" x14ac:dyDescent="0.45">
      <c r="B60" s="71" t="s">
        <v>7</v>
      </c>
      <c r="C60" s="72"/>
      <c r="D60" s="72"/>
      <c r="E60" s="72"/>
      <c r="F60" s="72"/>
      <c r="G60" s="72"/>
      <c r="H60" s="72"/>
      <c r="I60" s="72"/>
      <c r="J60" s="72"/>
      <c r="K60" s="72"/>
      <c r="L60" s="72"/>
      <c r="M60" s="61"/>
      <c r="N60" s="61"/>
      <c r="O60" s="61"/>
      <c r="P60" s="61"/>
      <c r="Q60" s="61"/>
      <c r="R60" s="61"/>
      <c r="S60" s="61"/>
      <c r="T60" s="61"/>
      <c r="U60" s="61"/>
      <c r="V60" s="61"/>
      <c r="W60" s="61"/>
      <c r="X60" s="130"/>
      <c r="Y60" s="130"/>
      <c r="Z60" s="130"/>
      <c r="AA60" s="130"/>
      <c r="AB60" s="76"/>
      <c r="AC60" s="73"/>
      <c r="AD60" s="73"/>
    </row>
    <row r="61" spans="2:30" ht="16.5" thickBot="1" x14ac:dyDescent="0.35">
      <c r="B61" s="72" t="s">
        <v>25</v>
      </c>
      <c r="C61" s="72"/>
      <c r="D61" s="72"/>
      <c r="E61" s="72"/>
      <c r="F61" s="72"/>
      <c r="G61" s="72"/>
      <c r="H61" s="43"/>
      <c r="I61" s="61"/>
      <c r="J61" s="77" t="s">
        <v>1</v>
      </c>
      <c r="K61" s="72" t="s">
        <v>24</v>
      </c>
      <c r="L61" s="72"/>
      <c r="M61" s="61"/>
      <c r="N61" s="61"/>
      <c r="O61" s="61"/>
      <c r="P61" s="61"/>
      <c r="Q61" s="61"/>
      <c r="R61" s="61"/>
      <c r="S61" s="61"/>
      <c r="T61" s="61"/>
      <c r="U61" s="61"/>
      <c r="V61" s="61"/>
      <c r="W61" s="61"/>
      <c r="X61" s="130" t="str">
        <f>H62</f>
        <v>Nein</v>
      </c>
      <c r="Y61" s="130">
        <f>H63</f>
        <v>0</v>
      </c>
      <c r="Z61" s="130">
        <f>H64</f>
        <v>0</v>
      </c>
      <c r="AA61" s="130">
        <f>H65</f>
        <v>0</v>
      </c>
      <c r="AB61" s="76"/>
      <c r="AC61" s="73"/>
      <c r="AD61" s="73"/>
    </row>
    <row r="62" spans="2:30" ht="16.5" thickBot="1" x14ac:dyDescent="0.35">
      <c r="B62" s="72" t="s">
        <v>40</v>
      </c>
      <c r="C62" s="72"/>
      <c r="D62" s="72"/>
      <c r="E62" s="72"/>
      <c r="F62" s="72"/>
      <c r="G62" s="72"/>
      <c r="H62" s="43" t="s">
        <v>35</v>
      </c>
      <c r="I62" s="78"/>
      <c r="J62" s="77" t="s">
        <v>1</v>
      </c>
      <c r="K62" s="72" t="s">
        <v>59</v>
      </c>
      <c r="L62" s="72"/>
      <c r="M62" s="61"/>
      <c r="N62" s="61"/>
      <c r="O62" s="61"/>
      <c r="P62" s="61"/>
      <c r="Q62" s="61"/>
      <c r="R62" s="61"/>
      <c r="S62" s="61"/>
      <c r="T62" s="61"/>
      <c r="U62" s="61"/>
      <c r="V62" s="61"/>
      <c r="W62" s="61"/>
      <c r="X62" s="130"/>
      <c r="Y62" s="130"/>
      <c r="Z62" s="130"/>
      <c r="AA62" s="130"/>
      <c r="AB62" s="76"/>
      <c r="AC62" s="73"/>
      <c r="AD62" s="73"/>
    </row>
    <row r="63" spans="2:30" ht="16.5" thickBot="1" x14ac:dyDescent="0.35">
      <c r="B63" s="72" t="s">
        <v>10</v>
      </c>
      <c r="C63" s="72"/>
      <c r="D63" s="72"/>
      <c r="E63" s="72"/>
      <c r="F63" s="72"/>
      <c r="G63" s="72"/>
      <c r="H63" s="44"/>
      <c r="I63" s="72"/>
      <c r="J63" s="77" t="s">
        <v>1</v>
      </c>
      <c r="K63" s="72" t="s">
        <v>23</v>
      </c>
      <c r="L63" s="72"/>
      <c r="M63" s="61"/>
      <c r="N63" s="61"/>
      <c r="O63" s="61"/>
      <c r="P63" s="61"/>
      <c r="Q63" s="61"/>
      <c r="R63" s="61"/>
      <c r="S63" s="61"/>
      <c r="T63" s="61"/>
      <c r="U63" s="61"/>
      <c r="V63" s="61"/>
      <c r="W63" s="61"/>
      <c r="X63" s="130"/>
      <c r="Y63" s="130"/>
      <c r="Z63" s="130"/>
      <c r="AA63" s="130"/>
      <c r="AB63" s="76"/>
      <c r="AC63" s="73"/>
      <c r="AD63" s="73"/>
    </row>
    <row r="64" spans="2:30" ht="16.5" thickBot="1" x14ac:dyDescent="0.35">
      <c r="B64" s="72" t="str">
        <f>IF(H63="Erdgas","Nettorechnungsbetrag (Erdgas)","Nettorechnungsbetrag (Strom)")</f>
        <v>Nettorechnungsbetrag (Strom)</v>
      </c>
      <c r="C64" s="72"/>
      <c r="D64" s="72"/>
      <c r="E64" s="72"/>
      <c r="F64" s="72"/>
      <c r="G64" s="72"/>
      <c r="H64" s="45"/>
      <c r="I64" s="79" t="s">
        <v>2</v>
      </c>
      <c r="J64" s="77" t="s">
        <v>1</v>
      </c>
      <c r="K64" s="72" t="str">
        <f>IF(H63="Erdgas","Der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64" s="72"/>
      <c r="M64" s="61"/>
      <c r="N64" s="61"/>
      <c r="O64" s="61"/>
      <c r="P64" s="61"/>
      <c r="Q64" s="61"/>
      <c r="R64" s="61"/>
      <c r="S64" s="61"/>
      <c r="T64" s="61"/>
      <c r="U64" s="61"/>
      <c r="V64" s="61"/>
      <c r="W64" s="61"/>
      <c r="X64" s="130"/>
      <c r="Y64" s="130"/>
      <c r="Z64" s="130"/>
      <c r="AA64" s="130"/>
      <c r="AB64" s="76"/>
      <c r="AC64" s="73"/>
      <c r="AD64" s="73"/>
    </row>
    <row r="65" spans="2:30" ht="16.5" thickBot="1" x14ac:dyDescent="0.35">
      <c r="B65" s="72" t="str">
        <f>IF(H62="Nein",IF(H63="Erdgas","Erdgasverbrauch in kWh gem. letzter Jahresabrechnung","Stromverbrauch in kWh gem. letzter Jahresabrechnung"),IF(H63="Erdgas","Erdgasverbrauch in kWh im Kalenderjahr 2021","Stromverbrauch in kWh im Kalenderjahr 2021"))</f>
        <v>Stromverbrauch in kWh gem. letzter Jahresabrechnung</v>
      </c>
      <c r="C65" s="72"/>
      <c r="D65" s="72"/>
      <c r="E65" s="72"/>
      <c r="F65" s="72"/>
      <c r="G65" s="72"/>
      <c r="H65" s="46"/>
      <c r="I65" s="79" t="s">
        <v>3</v>
      </c>
      <c r="J65" s="77" t="s">
        <v>1</v>
      </c>
      <c r="K65" s="72" t="str">
        <f>IF(H62="Nein",IF(H63="Erdgas","Den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endet."),IF(H63="Erdgas","Bitte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65" s="72"/>
      <c r="M65" s="61"/>
      <c r="N65" s="61"/>
      <c r="O65" s="61"/>
      <c r="P65" s="61"/>
      <c r="Q65" s="61"/>
      <c r="R65" s="61"/>
      <c r="S65" s="61"/>
      <c r="T65" s="61"/>
      <c r="U65" s="61"/>
      <c r="V65" s="61"/>
      <c r="W65" s="61"/>
      <c r="X65" s="130"/>
      <c r="Y65" s="130"/>
      <c r="Z65" s="130"/>
      <c r="AA65" s="130"/>
      <c r="AB65" s="76"/>
      <c r="AC65" s="73"/>
      <c r="AD65" s="73"/>
    </row>
    <row r="66" spans="2:30" s="47" customFormat="1" x14ac:dyDescent="0.25">
      <c r="B66" s="60"/>
      <c r="C66" s="60"/>
      <c r="D66" s="60"/>
      <c r="E66" s="60"/>
      <c r="F66" s="60"/>
      <c r="G66" s="60"/>
      <c r="H66" s="60"/>
      <c r="I66" s="60"/>
      <c r="J66" s="60"/>
      <c r="K66" s="60"/>
      <c r="L66" s="60"/>
      <c r="M66" s="60"/>
      <c r="N66" s="60"/>
      <c r="O66" s="60"/>
      <c r="P66" s="60"/>
      <c r="Q66" s="60"/>
      <c r="R66" s="60"/>
      <c r="S66" s="60"/>
      <c r="T66" s="60"/>
      <c r="U66" s="60"/>
      <c r="V66" s="60"/>
      <c r="W66" s="60"/>
      <c r="X66" s="130"/>
      <c r="Y66" s="130"/>
      <c r="Z66" s="130"/>
      <c r="AA66" s="130"/>
      <c r="AB66" s="75"/>
    </row>
    <row r="67" spans="2:30" ht="19.5" thickBot="1" x14ac:dyDescent="0.45">
      <c r="B67" s="71" t="s">
        <v>7</v>
      </c>
      <c r="C67" s="72"/>
      <c r="D67" s="72"/>
      <c r="E67" s="72"/>
      <c r="F67" s="72"/>
      <c r="G67" s="72"/>
      <c r="H67" s="72"/>
      <c r="I67" s="72"/>
      <c r="J67" s="72"/>
      <c r="K67" s="72"/>
      <c r="L67" s="72"/>
      <c r="M67" s="61"/>
      <c r="N67" s="61"/>
      <c r="O67" s="61"/>
      <c r="P67" s="61"/>
      <c r="Q67" s="61"/>
      <c r="R67" s="61"/>
      <c r="S67" s="61"/>
      <c r="T67" s="61"/>
      <c r="U67" s="61"/>
      <c r="V67" s="61"/>
      <c r="W67" s="61"/>
      <c r="X67" s="130"/>
      <c r="Y67" s="130"/>
      <c r="Z67" s="130"/>
      <c r="AA67" s="130"/>
      <c r="AB67" s="76"/>
      <c r="AC67" s="73"/>
      <c r="AD67" s="73"/>
    </row>
    <row r="68" spans="2:30" ht="16.5" thickBot="1" x14ac:dyDescent="0.35">
      <c r="B68" s="72" t="s">
        <v>25</v>
      </c>
      <c r="C68" s="72"/>
      <c r="D68" s="72"/>
      <c r="E68" s="72"/>
      <c r="F68" s="72"/>
      <c r="G68" s="72"/>
      <c r="H68" s="43"/>
      <c r="I68" s="61"/>
      <c r="J68" s="77" t="s">
        <v>1</v>
      </c>
      <c r="K68" s="72" t="s">
        <v>24</v>
      </c>
      <c r="L68" s="72"/>
      <c r="M68" s="61"/>
      <c r="N68" s="61"/>
      <c r="O68" s="61"/>
      <c r="P68" s="61"/>
      <c r="Q68" s="61"/>
      <c r="R68" s="61"/>
      <c r="S68" s="61"/>
      <c r="T68" s="61"/>
      <c r="U68" s="61"/>
      <c r="V68" s="61"/>
      <c r="W68" s="61"/>
      <c r="X68" s="130" t="str">
        <f>H69</f>
        <v>Nein</v>
      </c>
      <c r="Y68" s="130">
        <f>H70</f>
        <v>0</v>
      </c>
      <c r="Z68" s="130">
        <f>H71</f>
        <v>0</v>
      </c>
      <c r="AA68" s="130">
        <f>H72</f>
        <v>0</v>
      </c>
      <c r="AB68" s="76"/>
      <c r="AC68" s="73"/>
      <c r="AD68" s="73"/>
    </row>
    <row r="69" spans="2:30" ht="16.5" thickBot="1" x14ac:dyDescent="0.35">
      <c r="B69" s="72" t="s">
        <v>40</v>
      </c>
      <c r="C69" s="72"/>
      <c r="D69" s="72"/>
      <c r="E69" s="72"/>
      <c r="F69" s="72"/>
      <c r="G69" s="72"/>
      <c r="H69" s="43" t="s">
        <v>35</v>
      </c>
      <c r="I69" s="78"/>
      <c r="J69" s="77" t="s">
        <v>1</v>
      </c>
      <c r="K69" s="72" t="s">
        <v>59</v>
      </c>
      <c r="L69" s="72"/>
      <c r="M69" s="61"/>
      <c r="N69" s="61"/>
      <c r="O69" s="61"/>
      <c r="P69" s="61"/>
      <c r="Q69" s="61"/>
      <c r="R69" s="61"/>
      <c r="S69" s="61"/>
      <c r="T69" s="61"/>
      <c r="U69" s="61"/>
      <c r="V69" s="61"/>
      <c r="W69" s="61"/>
      <c r="X69" s="130"/>
      <c r="Y69" s="130"/>
      <c r="Z69" s="130"/>
      <c r="AA69" s="130"/>
      <c r="AB69" s="76"/>
      <c r="AC69" s="73"/>
      <c r="AD69" s="73"/>
    </row>
    <row r="70" spans="2:30" ht="16.5" thickBot="1" x14ac:dyDescent="0.35">
      <c r="B70" s="72" t="s">
        <v>10</v>
      </c>
      <c r="C70" s="72"/>
      <c r="D70" s="72"/>
      <c r="E70" s="72"/>
      <c r="F70" s="72"/>
      <c r="G70" s="72"/>
      <c r="H70" s="44"/>
      <c r="I70" s="72"/>
      <c r="J70" s="77" t="s">
        <v>1</v>
      </c>
      <c r="K70" s="72" t="s">
        <v>23</v>
      </c>
      <c r="L70" s="72"/>
      <c r="M70" s="61"/>
      <c r="N70" s="61"/>
      <c r="O70" s="61"/>
      <c r="P70" s="61"/>
      <c r="Q70" s="61"/>
      <c r="R70" s="61"/>
      <c r="S70" s="61"/>
      <c r="T70" s="61"/>
      <c r="U70" s="61"/>
      <c r="V70" s="61"/>
      <c r="W70" s="61"/>
      <c r="X70" s="130"/>
      <c r="Y70" s="61"/>
      <c r="Z70" s="61"/>
      <c r="AA70" s="61"/>
      <c r="AB70" s="76"/>
      <c r="AC70" s="73"/>
      <c r="AD70" s="73"/>
    </row>
    <row r="71" spans="2:30" ht="16.5" thickBot="1" x14ac:dyDescent="0.35">
      <c r="B71" s="72" t="str">
        <f>IF(H70="Erdgas","Nettorechnungsbetrag (Erdgas)","Nettorechnungsbetrag (Strom)")</f>
        <v>Nettorechnungsbetrag (Strom)</v>
      </c>
      <c r="C71" s="72"/>
      <c r="D71" s="72"/>
      <c r="E71" s="72"/>
      <c r="F71" s="72"/>
      <c r="G71" s="72"/>
      <c r="H71" s="45"/>
      <c r="I71" s="79" t="s">
        <v>2</v>
      </c>
      <c r="J71" s="77" t="s">
        <v>1</v>
      </c>
      <c r="K71" s="72" t="str">
        <f>IF(H70="Erdgas","Der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71" s="72"/>
      <c r="M71" s="61"/>
      <c r="N71" s="61"/>
      <c r="O71" s="61"/>
      <c r="P71" s="61"/>
      <c r="Q71" s="61"/>
      <c r="R71" s="61"/>
      <c r="S71" s="61"/>
      <c r="T71" s="61"/>
      <c r="U71" s="61"/>
      <c r="V71" s="61"/>
      <c r="W71" s="61"/>
      <c r="X71" s="130"/>
      <c r="Y71" s="61"/>
      <c r="Z71" s="61"/>
      <c r="AA71" s="61"/>
      <c r="AB71" s="76"/>
      <c r="AC71" s="73"/>
      <c r="AD71" s="73"/>
    </row>
    <row r="72" spans="2:30" ht="16.5" thickBot="1" x14ac:dyDescent="0.35">
      <c r="B72" s="72" t="str">
        <f>IF(H69="Nein",IF(H70="Erdgas","Erdgasverbrauch in kWh gem. letzter Jahresabrechnung","Stromverbrauch in kWh gem. letzter Jahresabrechnung"),IF(H70="Erdgas","Erdgasverbrauch in kWh im Kalenderjahr 2021","Stromverbrauch in kWh im Kalenderjahr 2021"))</f>
        <v>Stromverbrauch in kWh gem. letzter Jahresabrechnung</v>
      </c>
      <c r="C72" s="72"/>
      <c r="D72" s="72"/>
      <c r="E72" s="72"/>
      <c r="F72" s="72"/>
      <c r="G72" s="72"/>
      <c r="H72" s="46"/>
      <c r="I72" s="79" t="s">
        <v>3</v>
      </c>
      <c r="J72" s="77" t="s">
        <v>1</v>
      </c>
      <c r="K72" s="72" t="str">
        <f>IF(H69="Nein",IF(H70="Erdgas","Den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endet."),IF(H70="Erdgas","Bitte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72" s="72"/>
      <c r="M72" s="61"/>
      <c r="N72" s="61"/>
      <c r="O72" s="61"/>
      <c r="P72" s="61"/>
      <c r="Q72" s="61"/>
      <c r="R72" s="61"/>
      <c r="S72" s="61"/>
      <c r="T72" s="61"/>
      <c r="U72" s="61"/>
      <c r="V72" s="61"/>
      <c r="W72" s="61"/>
      <c r="X72" s="130"/>
      <c r="Y72" s="61"/>
      <c r="Z72" s="61"/>
      <c r="AA72" s="61"/>
      <c r="AB72" s="76"/>
      <c r="AC72" s="73"/>
      <c r="AD72" s="73"/>
    </row>
    <row r="73" spans="2:30" s="47" customFormat="1" ht="15.75" thickBot="1" x14ac:dyDescent="0.3">
      <c r="B73" s="74"/>
      <c r="C73" s="74"/>
      <c r="D73" s="74"/>
      <c r="E73" s="74"/>
      <c r="F73" s="74"/>
      <c r="G73" s="74"/>
      <c r="H73" s="74"/>
      <c r="I73" s="74"/>
      <c r="J73" s="74"/>
      <c r="K73" s="74"/>
      <c r="L73" s="74"/>
      <c r="M73" s="74"/>
      <c r="N73" s="74"/>
      <c r="O73" s="74"/>
      <c r="P73" s="74"/>
      <c r="Q73" s="74"/>
      <c r="R73" s="74"/>
      <c r="S73" s="74"/>
      <c r="T73" s="74"/>
      <c r="U73" s="74"/>
      <c r="V73" s="74"/>
      <c r="W73" s="74"/>
      <c r="X73" s="131"/>
      <c r="Y73" s="74"/>
      <c r="Z73" s="74"/>
      <c r="AA73" s="74"/>
      <c r="AB73" s="75"/>
    </row>
    <row r="74" spans="2:30" ht="15.75" x14ac:dyDescent="0.3">
      <c r="B74" s="72"/>
      <c r="C74" s="72"/>
      <c r="D74" s="72"/>
      <c r="E74" s="72"/>
      <c r="F74" s="72"/>
      <c r="G74" s="72"/>
      <c r="H74" s="79"/>
      <c r="I74" s="79"/>
      <c r="J74" s="77"/>
      <c r="K74" s="72"/>
      <c r="L74" s="72"/>
      <c r="M74" s="61"/>
      <c r="N74" s="61"/>
      <c r="O74" s="61"/>
      <c r="P74" s="61"/>
      <c r="Q74" s="61"/>
      <c r="R74" s="61"/>
      <c r="S74" s="61"/>
      <c r="T74" s="61"/>
      <c r="U74" s="61"/>
      <c r="V74" s="61"/>
      <c r="W74" s="61"/>
      <c r="X74" s="130"/>
      <c r="Y74" s="61"/>
      <c r="Z74" s="61"/>
      <c r="AA74" s="61"/>
    </row>
    <row r="75" spans="2:30" ht="18.75" x14ac:dyDescent="0.4">
      <c r="B75" s="71" t="s">
        <v>11</v>
      </c>
      <c r="C75" s="72"/>
      <c r="D75" s="72"/>
      <c r="E75" s="72"/>
      <c r="F75" s="72"/>
      <c r="G75" s="72"/>
      <c r="H75" s="79"/>
      <c r="I75" s="79"/>
      <c r="J75" s="77"/>
      <c r="K75" s="72"/>
      <c r="L75" s="72"/>
      <c r="M75" s="61"/>
      <c r="N75" s="61"/>
      <c r="O75" s="61"/>
      <c r="P75" s="61"/>
      <c r="Q75" s="61"/>
      <c r="R75" s="61"/>
      <c r="S75" s="61"/>
      <c r="T75" s="61"/>
      <c r="U75" s="61"/>
      <c r="V75" s="61"/>
      <c r="W75" s="61"/>
      <c r="X75" s="130"/>
      <c r="Y75" s="61"/>
      <c r="Z75" s="61"/>
      <c r="AA75" s="61"/>
    </row>
    <row r="76" spans="2:30" ht="15.75" x14ac:dyDescent="0.3">
      <c r="B76" s="72" t="s">
        <v>43</v>
      </c>
      <c r="C76" s="72"/>
      <c r="D76" s="72"/>
      <c r="E76" s="72"/>
      <c r="F76" s="72"/>
      <c r="G76" s="61"/>
      <c r="H76" s="80">
        <f>SUMIFS(H:H,B:B,"Nettorechnungsbetrag (Strom)")</f>
        <v>0</v>
      </c>
      <c r="I76" s="81" t="s">
        <v>2</v>
      </c>
      <c r="J76" s="77"/>
      <c r="K76" s="72"/>
      <c r="L76" s="61"/>
      <c r="M76" s="61"/>
      <c r="N76" s="61"/>
      <c r="O76" s="61"/>
      <c r="P76" s="61"/>
      <c r="Q76" s="61"/>
      <c r="R76" s="61"/>
      <c r="S76" s="61"/>
      <c r="T76" s="61"/>
      <c r="U76" s="61"/>
      <c r="V76" s="61"/>
      <c r="W76" s="61"/>
      <c r="X76" s="130"/>
      <c r="Y76" s="61"/>
      <c r="Z76" s="61"/>
      <c r="AA76" s="61"/>
    </row>
    <row r="77" spans="2:30" ht="15.75" x14ac:dyDescent="0.3">
      <c r="B77" s="72" t="s">
        <v>28</v>
      </c>
      <c r="C77" s="72"/>
      <c r="D77" s="72"/>
      <c r="E77" s="72"/>
      <c r="F77" s="72"/>
      <c r="G77" s="61"/>
      <c r="H77" s="80">
        <f>SUMIFS(H:H,B:B,"Stromverbrauch in kWh*")</f>
        <v>0</v>
      </c>
      <c r="I77" s="81" t="s">
        <v>3</v>
      </c>
      <c r="J77" s="61"/>
      <c r="K77" s="61"/>
      <c r="L77" s="61"/>
      <c r="M77" s="61"/>
      <c r="N77" s="61"/>
      <c r="O77" s="61"/>
      <c r="P77" s="61"/>
      <c r="Q77" s="61"/>
      <c r="R77" s="61"/>
      <c r="S77" s="61"/>
      <c r="T77" s="61"/>
      <c r="U77" s="61"/>
      <c r="V77" s="61"/>
      <c r="W77" s="61"/>
      <c r="X77" s="130"/>
      <c r="Y77" s="61"/>
      <c r="Z77" s="61"/>
      <c r="AA77" s="61"/>
    </row>
    <row r="78" spans="2:30" ht="15.75" x14ac:dyDescent="0.3">
      <c r="B78" s="72" t="s">
        <v>8</v>
      </c>
      <c r="C78" s="72"/>
      <c r="D78" s="72"/>
      <c r="E78" s="72"/>
      <c r="F78" s="72"/>
      <c r="G78" s="61"/>
      <c r="H78" s="82">
        <f>IFERROR(H76/H77,0)</f>
        <v>0</v>
      </c>
      <c r="I78" s="81" t="s">
        <v>2</v>
      </c>
      <c r="J78" s="61"/>
      <c r="K78" s="61"/>
      <c r="L78" s="61"/>
      <c r="M78" s="61"/>
      <c r="N78" s="61"/>
      <c r="O78" s="61"/>
      <c r="P78" s="61"/>
      <c r="Q78" s="61"/>
      <c r="R78" s="61"/>
      <c r="S78" s="61"/>
      <c r="T78" s="61"/>
      <c r="U78" s="61"/>
      <c r="V78" s="61"/>
      <c r="W78" s="61"/>
      <c r="X78" s="130"/>
      <c r="Y78" s="61"/>
      <c r="Z78" s="61"/>
      <c r="AA78" s="61"/>
    </row>
    <row r="79" spans="2:30" ht="15.75" x14ac:dyDescent="0.3">
      <c r="B79" s="72"/>
      <c r="C79" s="72"/>
      <c r="D79" s="72"/>
      <c r="E79" s="72"/>
      <c r="F79" s="72"/>
      <c r="G79" s="61"/>
      <c r="H79" s="80"/>
      <c r="I79" s="81"/>
      <c r="J79" s="61"/>
      <c r="K79" s="61"/>
      <c r="L79" s="61"/>
      <c r="M79" s="61"/>
      <c r="N79" s="61"/>
      <c r="O79" s="61"/>
      <c r="P79" s="61"/>
      <c r="Q79" s="61"/>
      <c r="R79" s="61"/>
      <c r="S79" s="61"/>
      <c r="T79" s="61"/>
      <c r="U79" s="61"/>
      <c r="V79" s="61"/>
      <c r="W79" s="61"/>
      <c r="X79" s="130"/>
      <c r="Y79" s="61"/>
      <c r="Z79" s="61"/>
      <c r="AA79" s="61"/>
    </row>
    <row r="80" spans="2:30" ht="18.75" x14ac:dyDescent="0.4">
      <c r="B80" s="71" t="s">
        <v>12</v>
      </c>
      <c r="C80" s="72"/>
      <c r="D80" s="72"/>
      <c r="E80" s="72"/>
      <c r="F80" s="72"/>
      <c r="G80" s="61"/>
      <c r="H80" s="80"/>
      <c r="I80" s="81"/>
      <c r="J80" s="61"/>
      <c r="K80" s="61"/>
      <c r="L80" s="61"/>
      <c r="M80" s="61"/>
      <c r="N80" s="61"/>
      <c r="O80" s="61"/>
      <c r="P80" s="61"/>
      <c r="Q80" s="61"/>
      <c r="R80" s="61"/>
      <c r="S80" s="61"/>
      <c r="T80" s="61"/>
      <c r="U80" s="61"/>
      <c r="V80" s="61"/>
      <c r="W80" s="61"/>
      <c r="X80" s="130"/>
      <c r="Y80" s="61"/>
      <c r="Z80" s="61"/>
      <c r="AA80" s="61"/>
    </row>
    <row r="81" spans="2:27" ht="15.75" x14ac:dyDescent="0.3">
      <c r="B81" s="72" t="s">
        <v>43</v>
      </c>
      <c r="C81" s="72"/>
      <c r="D81" s="72"/>
      <c r="E81" s="72"/>
      <c r="F81" s="72"/>
      <c r="G81" s="61"/>
      <c r="H81" s="80">
        <f>SUMIFS(H:H,B:B,"Nettorechnungsbetrag (Erdgas)")</f>
        <v>0</v>
      </c>
      <c r="I81" s="81" t="s">
        <v>2</v>
      </c>
      <c r="J81" s="77"/>
      <c r="K81" s="72"/>
      <c r="L81" s="61"/>
      <c r="M81" s="61"/>
      <c r="N81" s="61"/>
      <c r="O81" s="61"/>
      <c r="P81" s="61"/>
      <c r="Q81" s="61"/>
      <c r="R81" s="61"/>
      <c r="S81" s="61"/>
      <c r="T81" s="61"/>
      <c r="U81" s="61"/>
      <c r="V81" s="61"/>
      <c r="W81" s="61"/>
      <c r="X81" s="130"/>
      <c r="Y81" s="61"/>
      <c r="Z81" s="61"/>
      <c r="AA81" s="61"/>
    </row>
    <row r="82" spans="2:27" ht="15.75" x14ac:dyDescent="0.3">
      <c r="B82" s="72" t="s">
        <v>27</v>
      </c>
      <c r="C82" s="72"/>
      <c r="D82" s="72"/>
      <c r="E82" s="72"/>
      <c r="F82" s="72"/>
      <c r="G82" s="61"/>
      <c r="H82" s="80">
        <f>SUMIFS(H:H,B:B,"Erdgasverbrauch in kWh*")</f>
        <v>0</v>
      </c>
      <c r="I82" s="81" t="s">
        <v>3</v>
      </c>
      <c r="J82" s="61"/>
      <c r="K82" s="61"/>
      <c r="L82" s="61"/>
      <c r="M82" s="61"/>
      <c r="N82" s="61"/>
      <c r="O82" s="61"/>
      <c r="P82" s="61"/>
      <c r="Q82" s="61"/>
      <c r="R82" s="61"/>
      <c r="S82" s="61"/>
      <c r="T82" s="61"/>
      <c r="U82" s="61"/>
      <c r="V82" s="61"/>
      <c r="W82" s="61"/>
      <c r="X82" s="130"/>
      <c r="Y82" s="61"/>
      <c r="Z82" s="61"/>
      <c r="AA82" s="61"/>
    </row>
    <row r="83" spans="2:27" ht="15.75" x14ac:dyDescent="0.3">
      <c r="B83" s="72" t="s">
        <v>8</v>
      </c>
      <c r="C83" s="72"/>
      <c r="D83" s="72"/>
      <c r="E83" s="72"/>
      <c r="F83" s="72"/>
      <c r="G83" s="61"/>
      <c r="H83" s="82">
        <f>IFERROR(H81/H82,0)</f>
        <v>0</v>
      </c>
      <c r="I83" s="81" t="s">
        <v>2</v>
      </c>
      <c r="J83" s="61"/>
      <c r="K83" s="61"/>
      <c r="L83" s="61"/>
      <c r="M83" s="61"/>
      <c r="N83" s="61"/>
      <c r="O83" s="61"/>
      <c r="P83" s="61"/>
      <c r="Q83" s="61"/>
      <c r="R83" s="61"/>
      <c r="S83" s="61"/>
      <c r="T83" s="61"/>
      <c r="U83" s="61"/>
      <c r="V83" s="61"/>
      <c r="W83" s="61"/>
      <c r="X83" s="61"/>
      <c r="Y83" s="61"/>
      <c r="Z83" s="61"/>
      <c r="AA83" s="61"/>
    </row>
    <row r="84" spans="2:27" x14ac:dyDescent="0.25">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row>
    <row r="85" spans="2:27" x14ac:dyDescent="0.25">
      <c r="B85" s="83"/>
      <c r="C85" s="83"/>
      <c r="D85" s="83"/>
      <c r="E85" s="84"/>
      <c r="F85" s="84"/>
      <c r="G85" s="84"/>
      <c r="H85" s="84"/>
      <c r="I85" s="84"/>
      <c r="J85" s="84"/>
      <c r="K85" s="84"/>
      <c r="L85" s="84"/>
      <c r="M85" s="84"/>
      <c r="N85" s="84"/>
      <c r="O85" s="84"/>
      <c r="P85" s="84"/>
      <c r="Q85" s="84"/>
      <c r="R85" s="84"/>
      <c r="S85" s="84"/>
      <c r="T85" s="84"/>
      <c r="U85" s="84"/>
      <c r="V85" s="84"/>
      <c r="W85" s="84"/>
    </row>
    <row r="86" spans="2:27" x14ac:dyDescent="0.25">
      <c r="B86" s="83"/>
      <c r="C86" s="83"/>
      <c r="D86" s="83"/>
      <c r="E86" s="84"/>
      <c r="F86" s="84"/>
      <c r="G86" s="84"/>
      <c r="H86" s="84"/>
      <c r="I86" s="84"/>
      <c r="J86" s="84"/>
      <c r="K86" s="84"/>
      <c r="L86" s="84"/>
      <c r="M86" s="84"/>
      <c r="N86" s="84"/>
      <c r="O86" s="84"/>
      <c r="P86" s="84"/>
      <c r="Q86" s="84"/>
      <c r="R86" s="84"/>
      <c r="S86" s="84"/>
      <c r="T86" s="84"/>
      <c r="U86" s="84"/>
      <c r="V86" s="84"/>
      <c r="W86" s="84"/>
    </row>
    <row r="87" spans="2:27" x14ac:dyDescent="0.25">
      <c r="B87" s="83"/>
      <c r="C87" s="83"/>
      <c r="D87" s="83"/>
      <c r="E87" s="84"/>
      <c r="F87" s="84"/>
      <c r="G87" s="84"/>
      <c r="H87" s="84"/>
      <c r="I87" s="84"/>
      <c r="J87" s="84"/>
      <c r="K87" s="84"/>
      <c r="L87" s="84"/>
      <c r="M87" s="84"/>
      <c r="N87" s="84"/>
      <c r="O87" s="84"/>
      <c r="P87" s="84"/>
      <c r="Q87" s="84"/>
      <c r="R87" s="84"/>
      <c r="S87" s="84"/>
      <c r="T87" s="84"/>
      <c r="U87" s="84"/>
      <c r="V87" s="84"/>
      <c r="W87" s="84"/>
    </row>
    <row r="88" spans="2:27" x14ac:dyDescent="0.25">
      <c r="B88" s="84"/>
      <c r="C88" s="84"/>
      <c r="D88" s="84"/>
      <c r="E88" s="84"/>
      <c r="F88" s="84"/>
      <c r="G88" s="84"/>
      <c r="H88" s="84"/>
      <c r="I88" s="84"/>
      <c r="J88" s="84"/>
      <c r="K88" s="84"/>
      <c r="L88" s="84"/>
      <c r="M88" s="84"/>
      <c r="N88" s="84"/>
      <c r="O88" s="84"/>
      <c r="P88" s="84"/>
      <c r="Q88" s="84"/>
      <c r="R88" s="84"/>
      <c r="S88" s="84"/>
      <c r="T88" s="84"/>
      <c r="U88" s="84"/>
      <c r="V88" s="84"/>
      <c r="W88" s="84"/>
    </row>
    <row r="89" spans="2:27" x14ac:dyDescent="0.25">
      <c r="B89" s="84"/>
      <c r="C89" s="84"/>
      <c r="D89" s="84"/>
      <c r="E89" s="84"/>
      <c r="F89" s="84"/>
      <c r="G89" s="84"/>
      <c r="H89" s="84"/>
      <c r="I89" s="84"/>
      <c r="J89" s="84"/>
      <c r="K89" s="84"/>
      <c r="L89" s="84"/>
      <c r="M89" s="84"/>
      <c r="N89" s="84"/>
      <c r="O89" s="84"/>
      <c r="P89" s="84"/>
      <c r="Q89" s="84"/>
      <c r="R89" s="84"/>
      <c r="S89" s="84"/>
      <c r="T89" s="84"/>
      <c r="U89" s="84"/>
      <c r="V89" s="84"/>
      <c r="W89" s="84"/>
    </row>
    <row r="110" spans="2:23" x14ac:dyDescent="0.25">
      <c r="B110" s="73"/>
      <c r="C110" s="73"/>
      <c r="D110" s="73"/>
      <c r="E110" s="73"/>
      <c r="F110" s="73"/>
      <c r="G110" s="73"/>
      <c r="H110" s="73"/>
      <c r="I110" s="73"/>
      <c r="J110" s="73"/>
      <c r="K110" s="73"/>
      <c r="L110" s="73"/>
      <c r="M110" s="73"/>
      <c r="N110" s="73"/>
      <c r="O110" s="73"/>
      <c r="P110" s="73"/>
      <c r="Q110" s="73"/>
      <c r="R110" s="73"/>
      <c r="S110" s="73"/>
      <c r="T110" s="73"/>
      <c r="U110" s="73"/>
      <c r="V110" s="73"/>
      <c r="W110" s="73"/>
    </row>
    <row r="111" spans="2:23" x14ac:dyDescent="0.25">
      <c r="B111" s="73"/>
      <c r="C111" s="73"/>
      <c r="D111" s="73"/>
      <c r="E111" s="73"/>
      <c r="F111" s="73"/>
      <c r="G111" s="73"/>
      <c r="H111" s="73"/>
      <c r="I111" s="73"/>
      <c r="J111" s="73"/>
      <c r="K111" s="73"/>
      <c r="L111" s="73"/>
      <c r="M111" s="73"/>
      <c r="N111" s="73"/>
      <c r="O111" s="73"/>
      <c r="P111" s="73"/>
      <c r="Q111" s="73"/>
      <c r="R111" s="73"/>
      <c r="S111" s="73"/>
      <c r="T111" s="73"/>
      <c r="U111" s="73"/>
      <c r="V111" s="73"/>
      <c r="W111" s="73"/>
    </row>
    <row r="112" spans="2:23" x14ac:dyDescent="0.25">
      <c r="B112" s="73"/>
      <c r="C112" s="73"/>
      <c r="D112" s="73"/>
      <c r="E112" s="73"/>
      <c r="F112" s="73"/>
      <c r="G112" s="73"/>
      <c r="H112" s="73"/>
      <c r="I112" s="73"/>
      <c r="J112" s="73"/>
      <c r="K112" s="73"/>
      <c r="L112" s="73"/>
      <c r="M112" s="73"/>
      <c r="N112" s="73"/>
      <c r="O112" s="73"/>
      <c r="P112" s="73"/>
      <c r="Q112" s="73"/>
      <c r="R112" s="73"/>
      <c r="S112" s="73"/>
      <c r="T112" s="73"/>
      <c r="U112" s="73"/>
      <c r="V112" s="73"/>
      <c r="W112" s="73"/>
    </row>
    <row r="113" spans="2:23" x14ac:dyDescent="0.25">
      <c r="B113" s="73"/>
      <c r="C113" s="73"/>
      <c r="D113" s="73"/>
      <c r="E113" s="73"/>
      <c r="F113" s="73"/>
      <c r="G113" s="73"/>
      <c r="H113" s="73"/>
      <c r="I113" s="73"/>
      <c r="J113" s="73"/>
      <c r="K113" s="73"/>
      <c r="L113" s="73"/>
      <c r="M113" s="73"/>
      <c r="N113" s="73"/>
      <c r="O113" s="73"/>
      <c r="P113" s="73"/>
      <c r="Q113" s="73"/>
      <c r="R113" s="73"/>
      <c r="S113" s="73"/>
      <c r="T113" s="73"/>
      <c r="U113" s="73"/>
      <c r="V113" s="73"/>
      <c r="W113" s="73"/>
    </row>
    <row r="114" spans="2:23" x14ac:dyDescent="0.25">
      <c r="B114" s="73"/>
      <c r="C114" s="73"/>
      <c r="D114" s="73"/>
      <c r="E114" s="73"/>
      <c r="F114" s="73"/>
      <c r="G114" s="73"/>
      <c r="H114" s="73"/>
      <c r="I114" s="73"/>
      <c r="J114" s="73"/>
      <c r="K114" s="73"/>
      <c r="L114" s="73"/>
      <c r="M114" s="73"/>
      <c r="N114" s="73"/>
      <c r="O114" s="73"/>
      <c r="P114" s="73"/>
      <c r="Q114" s="73"/>
      <c r="R114" s="73"/>
      <c r="S114" s="73"/>
      <c r="T114" s="73"/>
      <c r="U114" s="73"/>
      <c r="V114" s="73"/>
      <c r="W114" s="73"/>
    </row>
    <row r="115" spans="2:23" x14ac:dyDescent="0.25">
      <c r="B115" s="73"/>
      <c r="C115" s="73"/>
      <c r="D115" s="73"/>
      <c r="E115" s="73"/>
      <c r="F115" s="73"/>
      <c r="G115" s="73"/>
      <c r="H115" s="73"/>
      <c r="I115" s="73"/>
      <c r="J115" s="73"/>
      <c r="K115" s="73"/>
      <c r="L115" s="73"/>
      <c r="M115" s="73"/>
      <c r="N115" s="73"/>
      <c r="O115" s="73"/>
      <c r="P115" s="73"/>
      <c r="Q115" s="73"/>
      <c r="R115" s="73"/>
      <c r="S115" s="73"/>
      <c r="T115" s="73"/>
      <c r="U115" s="73"/>
      <c r="V115" s="73"/>
      <c r="W115" s="73"/>
    </row>
    <row r="116" spans="2:23" x14ac:dyDescent="0.25">
      <c r="B116" s="73"/>
      <c r="C116" s="73"/>
      <c r="D116" s="73"/>
      <c r="E116" s="73"/>
      <c r="F116" s="73"/>
      <c r="G116" s="73"/>
      <c r="H116" s="73"/>
      <c r="I116" s="73"/>
      <c r="J116" s="73"/>
      <c r="K116" s="73"/>
      <c r="L116" s="73"/>
      <c r="M116" s="73"/>
      <c r="N116" s="73"/>
      <c r="O116" s="73"/>
      <c r="P116" s="73"/>
      <c r="Q116" s="73"/>
      <c r="R116" s="73"/>
      <c r="S116" s="73"/>
      <c r="T116" s="73"/>
      <c r="U116" s="73"/>
      <c r="V116" s="73"/>
      <c r="W116" s="73"/>
    </row>
    <row r="117" spans="2:23" x14ac:dyDescent="0.25">
      <c r="B117" s="73"/>
      <c r="C117" s="73"/>
      <c r="D117" s="73"/>
      <c r="E117" s="73"/>
      <c r="F117" s="73"/>
      <c r="G117" s="73"/>
      <c r="H117" s="73"/>
      <c r="I117" s="73"/>
      <c r="J117" s="73"/>
      <c r="K117" s="73"/>
      <c r="L117" s="73"/>
      <c r="M117" s="73"/>
      <c r="N117" s="73"/>
      <c r="O117" s="73"/>
      <c r="P117" s="73"/>
      <c r="Q117" s="73"/>
      <c r="R117" s="73"/>
      <c r="S117" s="73"/>
      <c r="T117" s="73"/>
      <c r="U117" s="73"/>
      <c r="V117" s="73"/>
      <c r="W117" s="73"/>
    </row>
    <row r="118" spans="2:23" x14ac:dyDescent="0.25">
      <c r="B118" s="73"/>
      <c r="C118" s="73"/>
      <c r="D118" s="73"/>
      <c r="E118" s="73"/>
      <c r="F118" s="73"/>
      <c r="G118" s="73"/>
      <c r="H118" s="73"/>
      <c r="I118" s="73"/>
      <c r="J118" s="73"/>
      <c r="K118" s="73"/>
      <c r="L118" s="73"/>
      <c r="M118" s="73"/>
      <c r="N118" s="73"/>
      <c r="O118" s="73"/>
      <c r="P118" s="73"/>
      <c r="Q118" s="73"/>
      <c r="R118" s="73"/>
      <c r="S118" s="73"/>
      <c r="T118" s="73"/>
      <c r="U118" s="73"/>
      <c r="V118" s="73"/>
      <c r="W118" s="73"/>
    </row>
  </sheetData>
  <sheetProtection algorithmName="SHA-512" hashValue="ZK+BwQSJgodzjL/II2/RAxysl7hcTKNEDY0opgZTRYr+Jm0VpI5Ad7zRAbzJDWgMFeUVI0A7hU5N+i5dV9EBfA==" saltValue="eZzJQJ7VovvY0lSkkbyNvA==" spinCount="100000" sheet="1" objects="1" scenarios="1"/>
  <mergeCells count="1">
    <mergeCell ref="E9:H9"/>
  </mergeCells>
  <conditionalFormatting sqref="E9:E11">
    <cfRule type="cellIs" dxfId="12" priority="5" operator="equal">
      <formula>"Eingaben vorhanden"</formula>
    </cfRule>
    <cfRule type="cellIs" dxfId="11" priority="6" operator="equal">
      <formula>"Eingaben offen"</formula>
    </cfRule>
  </conditionalFormatting>
  <conditionalFormatting sqref="E9:E11">
    <cfRule type="cellIs" dxfId="10" priority="4" operator="equal">
      <formula>"Keine Eingaben erforderlich"</formula>
    </cfRule>
  </conditionalFormatting>
  <conditionalFormatting sqref="H6:H7">
    <cfRule type="cellIs" dxfId="9" priority="2" operator="equal">
      <formula>"Eingaben vorhanden"</formula>
    </cfRule>
    <cfRule type="cellIs" dxfId="8" priority="3" operator="equal">
      <formula>"Eingaben offen"</formula>
    </cfRule>
  </conditionalFormatting>
  <conditionalFormatting sqref="H6:H7">
    <cfRule type="cellIs" dxfId="7" priority="1" operator="equal">
      <formula>"Keine Eingaben erforderlich"</formula>
    </cfRule>
  </conditionalFormatting>
  <dataValidations count="6">
    <dataValidation type="textLength" errorStyle="information" operator="equal" allowBlank="1" showErrorMessage="1" errorTitle="Achtung" error="Bitte geben Sie nur die letzten vier Stellen Ihrer Zählpunktnummer an." sqref="V14:V15 V9:V11" xr:uid="{0C102022-D7F0-4FE6-A907-0874862506F6}">
      <formula1>4</formula1>
    </dataValidation>
    <dataValidation type="list" errorStyle="information" operator="equal" allowBlank="1" showErrorMessage="1" errorTitle="Achtung" error="Bitte geben Sie nur die letzten vier Stellen Ihrer Zählpunktnummer an." sqref="H20 H27 H34 H41 H48 H55 H62 H69" xr:uid="{D47A7FF0-39AE-414D-BFE1-B8FD1922D607}">
      <formula1>Lastprofilzähler</formula1>
    </dataValidation>
    <dataValidation type="whole" errorStyle="information" allowBlank="1" showErrorMessage="1" errorTitle="Achtung" error="Bitte geben Sie nur die letzten vier Stellen Ihrer Zählpunktnummer an." sqref="H19 H26 H33 H40 H47 H54 H61 H68" xr:uid="{0B8C04DA-3D0B-48FE-8CEF-5BD837BF1B90}">
      <formula1>0</formula1>
      <formula2>9999</formula2>
    </dataValidation>
    <dataValidation type="decimal" errorStyle="information" operator="greaterThanOrEqual" allowBlank="1" showInputMessage="1" showErrorMessage="1" errorTitle="Bitte beachten Sie" error="Negative Werte sind unzulässig" sqref="H30 H23 H36:H37 H43:H44 H50:H51 H57:H58 H64:H65 H71:H72" xr:uid="{1DC65AE9-7B77-4694-AF26-2561858F64AB}">
      <formula1>0</formula1>
    </dataValidation>
    <dataValidation type="list" allowBlank="1" showInputMessage="1" showErrorMessage="1" sqref="H21 H28 H35 H42 H49 H56 H63 H70" xr:uid="{21181204-5F11-4864-AC65-BF5B171FE484}">
      <formula1>Energieart</formula1>
    </dataValidation>
    <dataValidation type="decimal" errorStyle="information" operator="greaterThanOrEqual" allowBlank="1" showInputMessage="1" showErrorMessage="1" errorTitle="Bitte beachten Sie" error="Bitte erfassen Sie den kompletten Rechnungsbetrag (exkl. Steuern, Abgaben, Netzentgelte, etc.)." sqref="H22 H29" xr:uid="{4A1478F8-A61E-4B09-8FB7-5FBD116F12D5}">
      <formula1>1</formula1>
    </dataValidation>
  </dataValidations>
  <pageMargins left="0.7" right="0.7" top="0.78740157499999996" bottom="0.78740157499999996" header="0.3" footer="0.3"/>
  <pageSetup paperSize="9" scale="34" orientation="portrait" r:id="rId1"/>
  <rowBreaks count="1" manualBreakCount="1">
    <brk id="45"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A296-8EBB-42FF-AE7E-01F1F07A4B98}">
  <sheetPr codeName="Tabelle3"/>
  <dimension ref="A2:Z87"/>
  <sheetViews>
    <sheetView showGridLines="0" zoomScale="85" zoomScaleNormal="85" zoomScaleSheetLayoutView="25" workbookViewId="0">
      <selection activeCell="H13" sqref="H13"/>
    </sheetView>
  </sheetViews>
  <sheetFormatPr baseColWidth="10" defaultColWidth="10.85546875" defaultRowHeight="15" x14ac:dyDescent="0.25"/>
  <cols>
    <col min="1" max="1" width="2.42578125" style="47" customWidth="1"/>
    <col min="2" max="6" width="10.85546875" style="47"/>
    <col min="7" max="7" width="11.42578125" style="85"/>
    <col min="8" max="8" width="15.140625" style="47" bestFit="1" customWidth="1"/>
    <col min="9" max="9" width="11.42578125" style="47" customWidth="1"/>
    <col min="10" max="16" width="10.85546875" style="47"/>
    <col min="17" max="17" width="19.42578125" style="47" customWidth="1"/>
    <col min="18" max="16384" width="10.85546875" style="47"/>
  </cols>
  <sheetData>
    <row r="2" spans="1:26" ht="27" x14ac:dyDescent="0.5">
      <c r="B2" s="50" t="s">
        <v>0</v>
      </c>
    </row>
    <row r="3" spans="1:26" ht="18.75" x14ac:dyDescent="0.3">
      <c r="B3" s="52" t="s">
        <v>57</v>
      </c>
    </row>
    <row r="6" spans="1:26" s="73" customFormat="1" ht="18.75" x14ac:dyDescent="0.4">
      <c r="A6" s="47"/>
      <c r="B6" s="71" t="s">
        <v>33</v>
      </c>
      <c r="C6" s="72"/>
      <c r="D6" s="72"/>
      <c r="E6" s="72"/>
      <c r="F6" s="72"/>
      <c r="G6" s="86"/>
      <c r="H6" s="72"/>
      <c r="I6" s="72"/>
      <c r="J6" s="72"/>
      <c r="K6" s="72"/>
      <c r="L6" s="72"/>
      <c r="M6" s="72"/>
      <c r="N6" s="61"/>
      <c r="O6" s="61"/>
      <c r="P6" s="61"/>
      <c r="Q6" s="61"/>
      <c r="R6" s="61"/>
      <c r="S6" s="61"/>
      <c r="T6" s="61"/>
      <c r="U6" s="61"/>
      <c r="V6" s="61"/>
      <c r="W6" s="61"/>
      <c r="X6" s="61"/>
    </row>
    <row r="7" spans="1:26" s="73" customFormat="1" x14ac:dyDescent="0.25">
      <c r="A7" s="47"/>
      <c r="B7" s="72"/>
      <c r="C7" s="72"/>
      <c r="D7" s="72"/>
      <c r="E7" s="72"/>
      <c r="F7" s="72"/>
      <c r="G7" s="86"/>
      <c r="H7" s="72"/>
      <c r="I7" s="72"/>
      <c r="J7" s="72"/>
      <c r="K7" s="72"/>
      <c r="L7" s="72"/>
      <c r="M7" s="72"/>
      <c r="N7" s="61"/>
      <c r="O7" s="61"/>
      <c r="P7" s="61"/>
      <c r="Q7" s="61"/>
      <c r="R7" s="61"/>
      <c r="S7" s="61"/>
      <c r="T7" s="61"/>
      <c r="U7" s="61"/>
      <c r="V7" s="61"/>
      <c r="W7" s="61"/>
      <c r="X7" s="61"/>
    </row>
    <row r="8" spans="1:26" s="73" customFormat="1" x14ac:dyDescent="0.25">
      <c r="A8" s="47"/>
      <c r="B8" s="72" t="s">
        <v>34</v>
      </c>
      <c r="C8" s="72"/>
      <c r="D8" s="72"/>
      <c r="E8" s="72"/>
      <c r="F8" s="72"/>
      <c r="G8" s="86"/>
      <c r="H8" s="72"/>
      <c r="I8" s="72"/>
      <c r="J8" s="72"/>
      <c r="K8" s="72"/>
      <c r="L8" s="72"/>
      <c r="M8" s="72"/>
      <c r="N8" s="61"/>
      <c r="O8" s="61"/>
      <c r="P8" s="61"/>
      <c r="Q8" s="61"/>
      <c r="R8" s="61"/>
      <c r="S8" s="61"/>
      <c r="T8" s="61"/>
      <c r="U8" s="61"/>
      <c r="V8" s="87"/>
      <c r="W8" s="61"/>
      <c r="X8" s="61"/>
    </row>
    <row r="9" spans="1:26" s="73" customFormat="1" x14ac:dyDescent="0.25">
      <c r="A9" s="47"/>
      <c r="B9" s="72" t="s">
        <v>52</v>
      </c>
      <c r="C9" s="72"/>
      <c r="D9" s="72"/>
      <c r="E9" s="72"/>
      <c r="F9" s="72"/>
      <c r="G9" s="86"/>
      <c r="H9" s="72"/>
      <c r="I9" s="72"/>
      <c r="J9" s="72"/>
      <c r="K9" s="72"/>
      <c r="L9" s="72"/>
      <c r="M9" s="72"/>
      <c r="N9" s="61"/>
      <c r="O9" s="61"/>
      <c r="P9" s="61"/>
      <c r="Q9" s="61"/>
      <c r="R9" s="61"/>
      <c r="S9" s="61"/>
      <c r="T9" s="61"/>
      <c r="U9" s="61"/>
      <c r="V9" s="87"/>
      <c r="W9" s="61"/>
      <c r="X9" s="61"/>
    </row>
    <row r="10" spans="1:26" s="73" customFormat="1" ht="15.75" thickBot="1" x14ac:dyDescent="0.3">
      <c r="A10" s="47"/>
      <c r="B10" s="74"/>
      <c r="C10" s="74"/>
      <c r="D10" s="74"/>
      <c r="E10" s="74"/>
      <c r="F10" s="74"/>
      <c r="G10" s="88"/>
      <c r="H10" s="74"/>
      <c r="I10" s="74"/>
      <c r="J10" s="74"/>
      <c r="K10" s="74"/>
      <c r="L10" s="74"/>
      <c r="M10" s="74"/>
      <c r="N10" s="74"/>
      <c r="O10" s="74"/>
      <c r="P10" s="74"/>
      <c r="Q10" s="74"/>
      <c r="R10" s="74"/>
      <c r="S10" s="74"/>
      <c r="T10" s="74"/>
      <c r="U10" s="74"/>
      <c r="V10" s="74"/>
      <c r="W10" s="74"/>
      <c r="X10" s="74"/>
    </row>
    <row r="11" spans="1:26" x14ac:dyDescent="0.25">
      <c r="B11" s="60"/>
      <c r="C11" s="60"/>
      <c r="D11" s="60"/>
      <c r="E11" s="60"/>
      <c r="F11" s="60"/>
      <c r="G11" s="60"/>
      <c r="H11" s="60"/>
      <c r="I11" s="60"/>
      <c r="J11" s="60"/>
      <c r="K11" s="60"/>
      <c r="L11" s="60"/>
      <c r="M11" s="60"/>
      <c r="N11" s="60"/>
      <c r="O11" s="60"/>
      <c r="P11" s="60"/>
      <c r="Q11" s="60"/>
      <c r="R11" s="60"/>
      <c r="S11" s="60"/>
      <c r="T11" s="60"/>
      <c r="U11" s="60"/>
      <c r="V11" s="60"/>
      <c r="W11" s="60"/>
      <c r="X11" s="60"/>
      <c r="Y11" s="64"/>
      <c r="Z11" s="64"/>
    </row>
    <row r="12" spans="1:26" s="73" customFormat="1" ht="19.5" thickBot="1" x14ac:dyDescent="0.45">
      <c r="A12" s="47"/>
      <c r="B12" s="71" t="s">
        <v>7</v>
      </c>
      <c r="C12" s="72"/>
      <c r="D12" s="61"/>
      <c r="E12" s="61"/>
      <c r="F12" s="61"/>
      <c r="G12" s="61"/>
      <c r="H12" s="61"/>
      <c r="I12" s="89">
        <v>44593</v>
      </c>
      <c r="J12" s="89">
        <v>44621</v>
      </c>
      <c r="K12" s="89">
        <v>44652</v>
      </c>
      <c r="L12" s="89">
        <v>44682</v>
      </c>
      <c r="M12" s="89">
        <v>44713</v>
      </c>
      <c r="N12" s="89">
        <v>44743</v>
      </c>
      <c r="O12" s="89">
        <v>44774</v>
      </c>
      <c r="P12" s="89">
        <v>44805</v>
      </c>
      <c r="Q12" s="61"/>
      <c r="R12" s="90"/>
      <c r="S12" s="90"/>
      <c r="T12" s="90"/>
      <c r="U12" s="90"/>
      <c r="V12" s="90"/>
      <c r="W12" s="90"/>
      <c r="X12" s="61"/>
    </row>
    <row r="13" spans="1:26" s="73" customFormat="1" ht="16.5" thickBot="1" x14ac:dyDescent="0.35">
      <c r="A13" s="47"/>
      <c r="B13" s="72" t="s">
        <v>21</v>
      </c>
      <c r="C13" s="72"/>
      <c r="D13" s="61"/>
      <c r="E13" s="61"/>
      <c r="F13" s="61"/>
      <c r="G13" s="61"/>
      <c r="H13" s="116"/>
      <c r="I13" s="91"/>
      <c r="J13" s="92"/>
      <c r="K13" s="92"/>
      <c r="L13" s="92"/>
      <c r="M13" s="92"/>
      <c r="N13" s="92"/>
      <c r="O13" s="92"/>
      <c r="P13" s="92"/>
      <c r="Q13" s="77" t="s">
        <v>1</v>
      </c>
      <c r="R13" s="72" t="s">
        <v>26</v>
      </c>
      <c r="S13" s="90"/>
      <c r="T13" s="90"/>
      <c r="U13" s="90"/>
      <c r="V13" s="90"/>
      <c r="W13" s="90"/>
      <c r="X13" s="61"/>
    </row>
    <row r="14" spans="1:26" s="73" customFormat="1" ht="16.5" thickBot="1" x14ac:dyDescent="0.35">
      <c r="A14" s="47"/>
      <c r="B14" s="72" t="s">
        <v>40</v>
      </c>
      <c r="C14" s="72"/>
      <c r="D14" s="61"/>
      <c r="E14" s="61"/>
      <c r="F14" s="61"/>
      <c r="G14" s="61"/>
      <c r="H14" s="117">
        <f>IFERROR(VLOOKUP(H13,'1 - Strom und Erdgas 2021'!H:AA,17,FALSE),"")</f>
        <v>0</v>
      </c>
      <c r="I14" s="91"/>
      <c r="J14" s="92"/>
      <c r="K14" s="92"/>
      <c r="L14" s="92"/>
      <c r="M14" s="92"/>
      <c r="N14" s="92"/>
      <c r="O14" s="92"/>
      <c r="P14" s="92"/>
      <c r="Q14" s="77"/>
      <c r="R14" s="72"/>
      <c r="S14" s="90"/>
      <c r="T14" s="90"/>
      <c r="U14" s="90"/>
      <c r="V14" s="90"/>
      <c r="W14" s="90"/>
      <c r="X14" s="61"/>
    </row>
    <row r="15" spans="1:26" s="73" customFormat="1" ht="16.5" thickBot="1" x14ac:dyDescent="0.35">
      <c r="A15" s="47"/>
      <c r="B15" s="72" t="s">
        <v>10</v>
      </c>
      <c r="C15" s="72"/>
      <c r="D15" s="61"/>
      <c r="E15" s="61"/>
      <c r="F15" s="61"/>
      <c r="G15" s="61"/>
      <c r="H15" s="118"/>
      <c r="I15" s="93"/>
      <c r="J15" s="94"/>
      <c r="K15" s="94"/>
      <c r="L15" s="94"/>
      <c r="M15" s="94"/>
      <c r="N15" s="94"/>
      <c r="O15" s="94"/>
      <c r="P15" s="94"/>
      <c r="Q15" s="77" t="s">
        <v>1</v>
      </c>
      <c r="R15" s="72" t="s">
        <v>23</v>
      </c>
      <c r="S15" s="90"/>
      <c r="T15" s="90"/>
      <c r="U15" s="90"/>
      <c r="V15" s="90"/>
      <c r="W15" s="90"/>
      <c r="X15" s="61"/>
    </row>
    <row r="16" spans="1:26" s="73" customFormat="1" ht="16.5" thickBot="1" x14ac:dyDescent="0.35">
      <c r="A16" s="47"/>
      <c r="B16" s="72" t="str">
        <f>IF(H15="Erdgas","Arbeitspreis pro kWh Erdgas in EUR","Arbeitspreis pro kWh Strom in EUR")</f>
        <v>Arbeitspreis pro kWh Strom in EUR</v>
      </c>
      <c r="C16" s="72"/>
      <c r="D16" s="61"/>
      <c r="E16" s="61"/>
      <c r="F16" s="61"/>
      <c r="G16" s="95">
        <f>IFERROR(SUMPRODUCT(I16:P16,I17:P17),"")</f>
        <v>0</v>
      </c>
      <c r="H16" s="61"/>
      <c r="I16" s="119"/>
      <c r="J16" s="119"/>
      <c r="K16" s="119"/>
      <c r="L16" s="119"/>
      <c r="M16" s="119"/>
      <c r="N16" s="119"/>
      <c r="O16" s="119"/>
      <c r="P16" s="119"/>
      <c r="Q16" s="77" t="s">
        <v>1</v>
      </c>
      <c r="R16" s="72" t="str">
        <f>IF(H15="Erdgas","Erdgaskosten exkl. Steuern, Abgaben, Netzentgelte, etc.","Stromkosten exkl. Steuern, Abgaben, Netzentgelte, etc.")</f>
        <v>Stromkosten exkl. Steuern, Abgaben, Netzentgelte, etc.</v>
      </c>
      <c r="S16" s="61"/>
      <c r="T16" s="61"/>
      <c r="U16" s="96"/>
      <c r="V16" s="80"/>
      <c r="W16" s="81"/>
      <c r="X16" s="61"/>
    </row>
    <row r="17" spans="1:26" s="73" customFormat="1" ht="16.5" thickBot="1" x14ac:dyDescent="0.35">
      <c r="A17" s="47"/>
      <c r="B17" s="72" t="str">
        <f>IF(AND(H15="Erdgas",H14="Nein"),"Aliquoter Erdgasverbrauch in kWh von 1. Februar bis 30. September 2022",IF(H15="Erdgas","Erdgasverbrauch in kWh von 1. Februar bis 30. September 2022",IF(AND(H15="Strom",H14="Nein"),"Aliquoter Stromverbrauch in kWh von 1. Februar bis 30. September 2022","Stromverbrauch in kWh von 1. Februar bis 30. September 2022")))</f>
        <v>Stromverbrauch in kWh von 1. Februar bis 30. September 2022</v>
      </c>
      <c r="C17" s="72"/>
      <c r="D17" s="61"/>
      <c r="E17" s="61"/>
      <c r="F17" s="61"/>
      <c r="G17" s="61"/>
      <c r="H17" s="97">
        <f>SUM(I17:P17)</f>
        <v>0</v>
      </c>
      <c r="I17" s="120" t="str">
        <f>IFERROR(IF(H14="Nein",VLOOKUP(H13,'1 - Strom und Erdgas 2021'!H:AA,20,FALSE)/12,""),"")</f>
        <v/>
      </c>
      <c r="J17" s="120" t="str">
        <f>IFERROR(IF(H14="Nein",VLOOKUP(H13,'1 - Strom und Erdgas 2021'!H:AA,20,FALSE)/12,""),"")</f>
        <v/>
      </c>
      <c r="K17" s="120" t="str">
        <f>IFERROR(IF(H14="Nein",VLOOKUP(H13,'1 - Strom und Erdgas 2021'!H:AA,20,FALSE)/12,""),"")</f>
        <v/>
      </c>
      <c r="L17" s="120" t="str">
        <f>IFERROR(IF(H14="Nein",VLOOKUP(H13,'1 - Strom und Erdgas 2021'!H:AA,20,FALSE)/12,""),"")</f>
        <v/>
      </c>
      <c r="M17" s="120" t="str">
        <f>IFERROR(IF(H14="Nein",VLOOKUP(H13,'1 - Strom und Erdgas 2021'!H:AA,20,FALSE)/12,""),"")</f>
        <v/>
      </c>
      <c r="N17" s="120" t="str">
        <f>IFERROR(IF(H14="Nein",VLOOKUP(H13,'1 - Strom und Erdgas 2021'!H:AA,20,FALSE)/12,""),"")</f>
        <v/>
      </c>
      <c r="O17" s="120" t="str">
        <f>IFERROR(IF(H14="Nein",VLOOKUP(H13,'1 - Strom und Erdgas 2021'!H:AA,20,FALSE)/12,""),"")</f>
        <v/>
      </c>
      <c r="P17" s="120" t="str">
        <f>IFERROR(IF(H14="Nein",VLOOKUP(H13,'1 - Strom und Erdgas 2021'!H:AA,20,FALSE)/12,""),"")</f>
        <v/>
      </c>
      <c r="Q17" s="77" t="s">
        <v>1</v>
      </c>
      <c r="R17" s="98" t="str">
        <f>IFERROR(IF(H14="Nein","Vorbefüllte Verbrauchswerte wurden aliquot (d.h. 1/12) aus dem Jahr 2021 übernommen.","Bitte ergänzen Sie die monatlichen Verbrauchswerte gem. Lastprofilzähler"),"")</f>
        <v>Bitte ergänzen Sie die monatlichen Verbrauchswerte gem. Lastprofilzähler</v>
      </c>
      <c r="S17" s="99"/>
      <c r="T17" s="99"/>
      <c r="U17" s="99"/>
      <c r="V17" s="99"/>
      <c r="W17" s="99"/>
      <c r="X17" s="99"/>
    </row>
    <row r="18" spans="1:26" x14ac:dyDescent="0.25">
      <c r="B18" s="60"/>
      <c r="C18" s="60"/>
      <c r="D18" s="60"/>
      <c r="E18" s="60"/>
      <c r="F18" s="60"/>
      <c r="G18" s="60"/>
      <c r="H18" s="60"/>
      <c r="I18" s="60"/>
      <c r="J18" s="60"/>
      <c r="K18" s="60"/>
      <c r="L18" s="60"/>
      <c r="M18" s="60"/>
      <c r="N18" s="60"/>
      <c r="O18" s="60"/>
      <c r="P18" s="60"/>
      <c r="Q18" s="60"/>
      <c r="R18" s="60"/>
      <c r="S18" s="60"/>
      <c r="T18" s="60"/>
      <c r="U18" s="60"/>
      <c r="V18" s="60"/>
      <c r="W18" s="60"/>
      <c r="X18" s="60"/>
      <c r="Y18" s="64"/>
      <c r="Z18" s="64"/>
    </row>
    <row r="19" spans="1:26" s="73" customFormat="1" ht="19.5" thickBot="1" x14ac:dyDescent="0.45">
      <c r="A19" s="47"/>
      <c r="B19" s="71" t="s">
        <v>7</v>
      </c>
      <c r="C19" s="72"/>
      <c r="D19" s="61"/>
      <c r="E19" s="61"/>
      <c r="F19" s="61"/>
      <c r="G19" s="61"/>
      <c r="H19" s="61"/>
      <c r="I19" s="89">
        <v>44593</v>
      </c>
      <c r="J19" s="89">
        <v>44621</v>
      </c>
      <c r="K19" s="89">
        <v>44652</v>
      </c>
      <c r="L19" s="89">
        <v>44682</v>
      </c>
      <c r="M19" s="89">
        <v>44713</v>
      </c>
      <c r="N19" s="89">
        <v>44743</v>
      </c>
      <c r="O19" s="89">
        <v>44774</v>
      </c>
      <c r="P19" s="89">
        <v>44805</v>
      </c>
      <c r="Q19" s="61"/>
      <c r="R19" s="90"/>
      <c r="S19" s="90"/>
      <c r="T19" s="90"/>
      <c r="U19" s="90"/>
      <c r="V19" s="90"/>
      <c r="W19" s="90"/>
      <c r="X19" s="61"/>
    </row>
    <row r="20" spans="1:26" s="73" customFormat="1" ht="16.5" thickBot="1" x14ac:dyDescent="0.35">
      <c r="A20" s="47"/>
      <c r="B20" s="72" t="s">
        <v>21</v>
      </c>
      <c r="C20" s="72"/>
      <c r="D20" s="61"/>
      <c r="E20" s="61"/>
      <c r="F20" s="61"/>
      <c r="G20" s="61"/>
      <c r="H20" s="116"/>
      <c r="I20" s="91"/>
      <c r="J20" s="92"/>
      <c r="K20" s="92"/>
      <c r="L20" s="92"/>
      <c r="M20" s="92"/>
      <c r="N20" s="92"/>
      <c r="O20" s="92"/>
      <c r="P20" s="92"/>
      <c r="Q20" s="77" t="s">
        <v>1</v>
      </c>
      <c r="R20" s="72" t="s">
        <v>26</v>
      </c>
      <c r="S20" s="90"/>
      <c r="T20" s="90"/>
      <c r="U20" s="90"/>
      <c r="V20" s="90"/>
      <c r="W20" s="90"/>
      <c r="X20" s="61"/>
    </row>
    <row r="21" spans="1:26" s="73" customFormat="1" ht="16.5" thickBot="1" x14ac:dyDescent="0.35">
      <c r="A21" s="47"/>
      <c r="B21" s="72" t="s">
        <v>40</v>
      </c>
      <c r="C21" s="72"/>
      <c r="D21" s="61"/>
      <c r="E21" s="61"/>
      <c r="F21" s="61"/>
      <c r="G21" s="61"/>
      <c r="H21" s="117">
        <f>IFERROR(VLOOKUP(H20,'1 - Strom und Erdgas 2021'!H:AA,17,FALSE),"")</f>
        <v>0</v>
      </c>
      <c r="I21" s="91"/>
      <c r="J21" s="92"/>
      <c r="K21" s="92"/>
      <c r="L21" s="92"/>
      <c r="M21" s="92"/>
      <c r="N21" s="92"/>
      <c r="O21" s="92"/>
      <c r="P21" s="92"/>
      <c r="Q21" s="77"/>
      <c r="R21" s="72"/>
      <c r="S21" s="90"/>
      <c r="T21" s="90"/>
      <c r="U21" s="90"/>
      <c r="V21" s="90"/>
      <c r="W21" s="90"/>
      <c r="X21" s="61"/>
    </row>
    <row r="22" spans="1:26" s="73" customFormat="1" ht="16.5" thickBot="1" x14ac:dyDescent="0.35">
      <c r="A22" s="47"/>
      <c r="B22" s="72" t="s">
        <v>10</v>
      </c>
      <c r="C22" s="72"/>
      <c r="D22" s="61"/>
      <c r="E22" s="61"/>
      <c r="F22" s="61"/>
      <c r="G22" s="61"/>
      <c r="H22" s="118">
        <f>IFERROR(VLOOKUP(H20,'1 - Strom und Erdgas 2021'!H:AA,18,FALSE),"")</f>
        <v>0</v>
      </c>
      <c r="I22" s="93"/>
      <c r="J22" s="94"/>
      <c r="K22" s="94"/>
      <c r="L22" s="94"/>
      <c r="M22" s="94"/>
      <c r="N22" s="94"/>
      <c r="O22" s="94"/>
      <c r="P22" s="94"/>
      <c r="Q22" s="77" t="s">
        <v>1</v>
      </c>
      <c r="R22" s="72" t="s">
        <v>23</v>
      </c>
      <c r="S22" s="90"/>
      <c r="T22" s="90"/>
      <c r="U22" s="90"/>
      <c r="V22" s="90"/>
      <c r="W22" s="90"/>
      <c r="X22" s="61"/>
    </row>
    <row r="23" spans="1:26" s="73" customFormat="1" ht="16.5" thickBot="1" x14ac:dyDescent="0.35">
      <c r="A23" s="47"/>
      <c r="B23" s="72" t="str">
        <f>IF(H22="Erdgas","Arbeitspreis pro kWh Erdgas in EUR","Arbeitspreis pro kWh Strom in EUR")</f>
        <v>Arbeitspreis pro kWh Strom in EUR</v>
      </c>
      <c r="C23" s="72"/>
      <c r="D23" s="61"/>
      <c r="E23" s="61"/>
      <c r="F23" s="61"/>
      <c r="G23" s="95">
        <f>IFERROR(SUMPRODUCT(I23:P23,I24:P24),"")</f>
        <v>0</v>
      </c>
      <c r="H23" s="61"/>
      <c r="I23" s="119"/>
      <c r="J23" s="119"/>
      <c r="K23" s="119"/>
      <c r="L23" s="119"/>
      <c r="M23" s="119"/>
      <c r="N23" s="119"/>
      <c r="O23" s="119"/>
      <c r="P23" s="119"/>
      <c r="Q23" s="77" t="s">
        <v>1</v>
      </c>
      <c r="R23" s="72" t="str">
        <f>IF(H22="Erdgas","Erdgaskosten exkl. Steuern, Abgaben, Netzentgelte, etc.","Stromkosten exkl. Steuern, Abgaben, Netzentgelte, etc.")</f>
        <v>Stromkosten exkl. Steuern, Abgaben, Netzentgelte, etc.</v>
      </c>
      <c r="S23" s="61"/>
      <c r="T23" s="61"/>
      <c r="U23" s="96"/>
      <c r="V23" s="80"/>
      <c r="W23" s="81"/>
      <c r="X23" s="61"/>
    </row>
    <row r="24" spans="1:26" s="73" customFormat="1" ht="16.5" thickBot="1" x14ac:dyDescent="0.35">
      <c r="A24" s="47"/>
      <c r="B24" s="72" t="str">
        <f>IF(AND(H22="Erdgas",H21="Nein"),"Aliquoter Erdgasverbrauch in kWh von 1. Februar bis 30. September 2022",IF(H22="Erdgas","Erdgasverbrauch in kWh von 1. Februar bis 30. September 2022",IF(AND(H22="Strom",H21="Nein"),"Aliquoter Stromverbrauch in kWh von 1. Februar bis 30. September 2022","Stromverbrauch in kWh von 1. Februar bis 30. September 2022")))</f>
        <v>Stromverbrauch in kWh von 1. Februar bis 30. September 2022</v>
      </c>
      <c r="C24" s="72"/>
      <c r="D24" s="61"/>
      <c r="E24" s="61"/>
      <c r="F24" s="61"/>
      <c r="G24" s="61"/>
      <c r="H24" s="97">
        <f>SUM(I24:P24)</f>
        <v>0</v>
      </c>
      <c r="I24" s="120" t="str">
        <f>IFERROR(IF($H21="Nein",VLOOKUP($H20,'1 - Strom und Erdgas 2021'!$H:$AA,20,FALSE)/12,""),"")</f>
        <v/>
      </c>
      <c r="J24" s="120" t="str">
        <f>IFERROR(IF($H21="Nein",VLOOKUP($H20,'1 - Strom und Erdgas 2021'!$H:$AA,20,FALSE)/12,""),"")</f>
        <v/>
      </c>
      <c r="K24" s="120" t="str">
        <f>IFERROR(IF($H21="Nein",VLOOKUP($H20,'1 - Strom und Erdgas 2021'!$H:$AA,20,FALSE)/12,""),"")</f>
        <v/>
      </c>
      <c r="L24" s="120" t="str">
        <f>IFERROR(IF($H21="Nein",VLOOKUP($H20,'1 - Strom und Erdgas 2021'!$H:$AA,20,FALSE)/12,""),"")</f>
        <v/>
      </c>
      <c r="M24" s="120" t="str">
        <f>IFERROR(IF($H21="Nein",VLOOKUP($H20,'1 - Strom und Erdgas 2021'!$H:$AA,20,FALSE)/12,""),"")</f>
        <v/>
      </c>
      <c r="N24" s="120" t="str">
        <f>IFERROR(IF($H21="Nein",VLOOKUP($H20,'1 - Strom und Erdgas 2021'!$H:$AA,20,FALSE)/12,""),"")</f>
        <v/>
      </c>
      <c r="O24" s="120" t="str">
        <f>IFERROR(IF($H21="Nein",VLOOKUP($H20,'1 - Strom und Erdgas 2021'!$H:$AA,20,FALSE)/12,""),"")</f>
        <v/>
      </c>
      <c r="P24" s="120" t="str">
        <f>IFERROR(IF($H21="Nein",VLOOKUP($H20,'1 - Strom und Erdgas 2021'!$H:$AA,20,FALSE)/12,""),"")</f>
        <v/>
      </c>
      <c r="Q24" s="77" t="s">
        <v>1</v>
      </c>
      <c r="R24" s="98" t="str">
        <f>IFERROR(IF(H21="Nein","Vorbefüllte Verbrauchswerte wurden aliquot (d.h. 1/12) aus dem Jahr 2021 übernommen.","Bitte ergänzen Sie die monatlichen Verbrauchswerte gem. Lastprofilzähler"),"")</f>
        <v>Bitte ergänzen Sie die monatlichen Verbrauchswerte gem. Lastprofilzähler</v>
      </c>
      <c r="S24" s="99"/>
      <c r="T24" s="99"/>
      <c r="U24" s="99"/>
      <c r="V24" s="99"/>
      <c r="W24" s="99"/>
      <c r="X24" s="99"/>
    </row>
    <row r="25" spans="1:26" x14ac:dyDescent="0.25">
      <c r="B25" s="60"/>
      <c r="C25" s="60"/>
      <c r="D25" s="60"/>
      <c r="E25" s="60"/>
      <c r="F25" s="60"/>
      <c r="G25" s="60"/>
      <c r="H25" s="60"/>
      <c r="I25" s="60"/>
      <c r="J25" s="60"/>
      <c r="K25" s="60"/>
      <c r="L25" s="60"/>
      <c r="M25" s="60"/>
      <c r="N25" s="60"/>
      <c r="O25" s="60"/>
      <c r="P25" s="60"/>
      <c r="Q25" s="60"/>
      <c r="R25" s="60"/>
      <c r="S25" s="60"/>
      <c r="T25" s="60"/>
      <c r="U25" s="60"/>
      <c r="V25" s="60"/>
      <c r="W25" s="60"/>
      <c r="X25" s="60"/>
      <c r="Y25" s="64"/>
      <c r="Z25" s="64"/>
    </row>
    <row r="26" spans="1:26" s="73" customFormat="1" ht="19.5" thickBot="1" x14ac:dyDescent="0.45">
      <c r="A26" s="47"/>
      <c r="B26" s="71" t="s">
        <v>7</v>
      </c>
      <c r="C26" s="72"/>
      <c r="D26" s="61"/>
      <c r="E26" s="61"/>
      <c r="F26" s="61"/>
      <c r="G26" s="61"/>
      <c r="H26" s="61"/>
      <c r="I26" s="89">
        <v>44593</v>
      </c>
      <c r="J26" s="89">
        <v>44621</v>
      </c>
      <c r="K26" s="89">
        <v>44652</v>
      </c>
      <c r="L26" s="89">
        <v>44682</v>
      </c>
      <c r="M26" s="89">
        <v>44713</v>
      </c>
      <c r="N26" s="89">
        <v>44743</v>
      </c>
      <c r="O26" s="89">
        <v>44774</v>
      </c>
      <c r="P26" s="89">
        <v>44805</v>
      </c>
      <c r="Q26" s="61"/>
      <c r="R26" s="90"/>
      <c r="S26" s="90"/>
      <c r="T26" s="90"/>
      <c r="U26" s="90"/>
      <c r="V26" s="90"/>
      <c r="W26" s="90"/>
      <c r="X26" s="61"/>
    </row>
    <row r="27" spans="1:26" s="73" customFormat="1" ht="16.5" thickBot="1" x14ac:dyDescent="0.35">
      <c r="A27" s="47"/>
      <c r="B27" s="72" t="s">
        <v>21</v>
      </c>
      <c r="C27" s="72"/>
      <c r="D27" s="61"/>
      <c r="E27" s="61"/>
      <c r="F27" s="61"/>
      <c r="G27" s="61"/>
      <c r="H27" s="116"/>
      <c r="I27" s="91"/>
      <c r="J27" s="92"/>
      <c r="K27" s="92"/>
      <c r="L27" s="92"/>
      <c r="M27" s="92"/>
      <c r="N27" s="92"/>
      <c r="O27" s="92"/>
      <c r="P27" s="92"/>
      <c r="Q27" s="77" t="s">
        <v>1</v>
      </c>
      <c r="R27" s="72" t="s">
        <v>26</v>
      </c>
      <c r="S27" s="90"/>
      <c r="T27" s="90"/>
      <c r="U27" s="90"/>
      <c r="V27" s="90"/>
      <c r="W27" s="90"/>
      <c r="X27" s="61"/>
    </row>
    <row r="28" spans="1:26" s="73" customFormat="1" ht="16.5" thickBot="1" x14ac:dyDescent="0.35">
      <c r="A28" s="47"/>
      <c r="B28" s="72" t="s">
        <v>40</v>
      </c>
      <c r="C28" s="72"/>
      <c r="D28" s="61"/>
      <c r="E28" s="61"/>
      <c r="F28" s="61"/>
      <c r="G28" s="61"/>
      <c r="H28" s="117">
        <f>IFERROR(VLOOKUP(H27,'1 - Strom und Erdgas 2021'!H:AA,17,FALSE),"")</f>
        <v>0</v>
      </c>
      <c r="I28" s="91"/>
      <c r="J28" s="92"/>
      <c r="K28" s="92"/>
      <c r="L28" s="92"/>
      <c r="M28" s="92"/>
      <c r="N28" s="92"/>
      <c r="O28" s="92"/>
      <c r="P28" s="92"/>
      <c r="Q28" s="77"/>
      <c r="R28" s="72"/>
      <c r="S28" s="90"/>
      <c r="T28" s="90"/>
      <c r="U28" s="90"/>
      <c r="V28" s="90"/>
      <c r="W28" s="90"/>
      <c r="X28" s="61"/>
    </row>
    <row r="29" spans="1:26" s="73" customFormat="1" ht="16.5" thickBot="1" x14ac:dyDescent="0.35">
      <c r="A29" s="47"/>
      <c r="B29" s="72" t="s">
        <v>10</v>
      </c>
      <c r="C29" s="72"/>
      <c r="D29" s="61"/>
      <c r="E29" s="61"/>
      <c r="F29" s="61"/>
      <c r="G29" s="61"/>
      <c r="H29" s="118">
        <f>IFERROR(VLOOKUP(H27,'1 - Strom und Erdgas 2021'!H:AA,18,FALSE),"")</f>
        <v>0</v>
      </c>
      <c r="I29" s="93"/>
      <c r="J29" s="94"/>
      <c r="K29" s="94"/>
      <c r="L29" s="94"/>
      <c r="M29" s="94"/>
      <c r="N29" s="94"/>
      <c r="O29" s="94"/>
      <c r="P29" s="94"/>
      <c r="Q29" s="77" t="s">
        <v>1</v>
      </c>
      <c r="R29" s="72" t="s">
        <v>23</v>
      </c>
      <c r="S29" s="90"/>
      <c r="T29" s="90"/>
      <c r="U29" s="90"/>
      <c r="V29" s="90"/>
      <c r="W29" s="90"/>
      <c r="X29" s="61"/>
    </row>
    <row r="30" spans="1:26" s="73" customFormat="1" ht="16.5" thickBot="1" x14ac:dyDescent="0.35">
      <c r="A30" s="47"/>
      <c r="B30" s="72" t="str">
        <f>IF(H29="Erdgas","Arbeitspreis pro kWh Erdgas in EUR","Arbeitspreis pro kWh Strom in EUR")</f>
        <v>Arbeitspreis pro kWh Strom in EUR</v>
      </c>
      <c r="C30" s="72"/>
      <c r="D30" s="61"/>
      <c r="E30" s="61"/>
      <c r="F30" s="61"/>
      <c r="G30" s="95">
        <f>IFERROR(SUMPRODUCT(I30:P30,I31:P31),"")</f>
        <v>0</v>
      </c>
      <c r="H30" s="61"/>
      <c r="I30" s="119"/>
      <c r="J30" s="119"/>
      <c r="K30" s="119"/>
      <c r="L30" s="119"/>
      <c r="M30" s="119"/>
      <c r="N30" s="119"/>
      <c r="O30" s="119"/>
      <c r="P30" s="119"/>
      <c r="Q30" s="77" t="s">
        <v>1</v>
      </c>
      <c r="R30" s="72" t="str">
        <f>IF(H29="Erdgas","Erdgaskosten exkl. Steuern, Abgaben, Netzentgelte, etc.","Stromkosten exkl. Steuern, Abgaben, Netzentgelte, etc.")</f>
        <v>Stromkosten exkl. Steuern, Abgaben, Netzentgelte, etc.</v>
      </c>
      <c r="S30" s="61"/>
      <c r="T30" s="61"/>
      <c r="U30" s="96"/>
      <c r="V30" s="80"/>
      <c r="W30" s="81"/>
      <c r="X30" s="61"/>
    </row>
    <row r="31" spans="1:26" s="73" customFormat="1" ht="16.5" thickBot="1" x14ac:dyDescent="0.35">
      <c r="A31" s="47"/>
      <c r="B31" s="72" t="str">
        <f>IF(AND(H29="Erdgas",H28="Nein"),"Aliquoter Erdgasverbrauch in kWh von 1. Februar bis 30. September 2022",IF(H29="Erdgas","Erdgasverbrauch in kWh von 1. Februar bis 30. September 2022",IF(AND(H29="Strom",H28="Nein"),"Aliquoter Stromverbrauch in kWh von 1. Februar bis 30. September 2022","Stromverbrauch in kWh von 1. Februar bis 30. September 2022")))</f>
        <v>Stromverbrauch in kWh von 1. Februar bis 30. September 2022</v>
      </c>
      <c r="C31" s="72"/>
      <c r="D31" s="61"/>
      <c r="E31" s="61"/>
      <c r="F31" s="61"/>
      <c r="G31" s="61"/>
      <c r="H31" s="97">
        <f>SUM(I31:P31)</f>
        <v>0</v>
      </c>
      <c r="I31" s="120" t="str">
        <f>IFERROR(IF(H28="Nein",VLOOKUP(H27,'1 - Strom und Erdgas 2021'!H:AA,20,FALSE)/12,""),"")</f>
        <v/>
      </c>
      <c r="J31" s="120" t="str">
        <f>IFERROR(IF(H28="Nein",VLOOKUP(H27,'1 - Strom und Erdgas 2021'!H:AA,20,FALSE)/12,""),"")</f>
        <v/>
      </c>
      <c r="K31" s="120" t="str">
        <f>IFERROR(IF(H28="Nein",VLOOKUP(H27,'1 - Strom und Erdgas 2021'!H:AA,20,FALSE)/12,""),"")</f>
        <v/>
      </c>
      <c r="L31" s="120" t="str">
        <f>IFERROR(IF(H28="Nein",VLOOKUP(H27,'1 - Strom und Erdgas 2021'!H:AA,20,FALSE)/12,""),"")</f>
        <v/>
      </c>
      <c r="M31" s="120" t="str">
        <f>IFERROR(IF(H28="Nein",VLOOKUP(H27,'1 - Strom und Erdgas 2021'!H:AA,20,FALSE)/12,""),"")</f>
        <v/>
      </c>
      <c r="N31" s="120" t="str">
        <f>IFERROR(IF(H28="Nein",VLOOKUP(H27,'1 - Strom und Erdgas 2021'!H:AA,20,FALSE)/12,""),"")</f>
        <v/>
      </c>
      <c r="O31" s="120" t="str">
        <f>IFERROR(IF(H28="Nein",VLOOKUP(H27,'1 - Strom und Erdgas 2021'!H:AA,20,FALSE)/12,""),"")</f>
        <v/>
      </c>
      <c r="P31" s="120" t="str">
        <f>IFERROR(IF(H28="Nein",VLOOKUP(H27,'1 - Strom und Erdgas 2021'!H:AA,20,FALSE)/12,""),"")</f>
        <v/>
      </c>
      <c r="Q31" s="77" t="s">
        <v>1</v>
      </c>
      <c r="R31" s="98" t="str">
        <f>IFERROR(IF(H28="Nein","Vorbefüllte Verbrauchswerte wurden aliquot (d.h. 1/12) aus dem Jahr 2021 übernommen.","Bitte ergänzen Sie die monatlichen Verbrauchswerte gem. Lastprofilzähler"),"")</f>
        <v>Bitte ergänzen Sie die monatlichen Verbrauchswerte gem. Lastprofilzähler</v>
      </c>
      <c r="S31" s="99"/>
      <c r="T31" s="99"/>
      <c r="U31" s="99"/>
      <c r="V31" s="99"/>
      <c r="W31" s="99"/>
      <c r="X31" s="99"/>
    </row>
    <row r="32" spans="1:26" x14ac:dyDescent="0.25">
      <c r="B32" s="60"/>
      <c r="C32" s="60"/>
      <c r="D32" s="60"/>
      <c r="E32" s="60"/>
      <c r="F32" s="60"/>
      <c r="G32" s="60"/>
      <c r="H32" s="60"/>
      <c r="I32" s="60"/>
      <c r="J32" s="60"/>
      <c r="K32" s="60"/>
      <c r="L32" s="60"/>
      <c r="M32" s="60"/>
      <c r="N32" s="60"/>
      <c r="O32" s="60"/>
      <c r="P32" s="60"/>
      <c r="Q32" s="60"/>
      <c r="R32" s="60"/>
      <c r="S32" s="60"/>
      <c r="T32" s="60"/>
      <c r="U32" s="60"/>
      <c r="V32" s="60"/>
      <c r="W32" s="60"/>
      <c r="X32" s="60"/>
      <c r="Y32" s="64"/>
      <c r="Z32" s="64"/>
    </row>
    <row r="33" spans="1:26" s="73" customFormat="1" ht="19.5" thickBot="1" x14ac:dyDescent="0.45">
      <c r="A33" s="47"/>
      <c r="B33" s="71" t="s">
        <v>7</v>
      </c>
      <c r="C33" s="72"/>
      <c r="D33" s="61"/>
      <c r="E33" s="61"/>
      <c r="F33" s="61"/>
      <c r="G33" s="61"/>
      <c r="H33" s="61"/>
      <c r="I33" s="89">
        <v>44593</v>
      </c>
      <c r="J33" s="89">
        <v>44621</v>
      </c>
      <c r="K33" s="89">
        <v>44652</v>
      </c>
      <c r="L33" s="89">
        <v>44682</v>
      </c>
      <c r="M33" s="89">
        <v>44713</v>
      </c>
      <c r="N33" s="89">
        <v>44743</v>
      </c>
      <c r="O33" s="89">
        <v>44774</v>
      </c>
      <c r="P33" s="89">
        <v>44805</v>
      </c>
      <c r="Q33" s="61"/>
      <c r="R33" s="90"/>
      <c r="S33" s="90"/>
      <c r="T33" s="90"/>
      <c r="U33" s="90"/>
      <c r="V33" s="90"/>
      <c r="W33" s="90"/>
      <c r="X33" s="61"/>
    </row>
    <row r="34" spans="1:26" s="73" customFormat="1" ht="16.5" thickBot="1" x14ac:dyDescent="0.35">
      <c r="A34" s="47"/>
      <c r="B34" s="72" t="s">
        <v>21</v>
      </c>
      <c r="C34" s="72"/>
      <c r="D34" s="61"/>
      <c r="E34" s="61"/>
      <c r="F34" s="61"/>
      <c r="G34" s="61"/>
      <c r="H34" s="116"/>
      <c r="I34" s="91"/>
      <c r="J34" s="92"/>
      <c r="K34" s="92"/>
      <c r="L34" s="92"/>
      <c r="M34" s="92"/>
      <c r="N34" s="92"/>
      <c r="O34" s="92"/>
      <c r="P34" s="92"/>
      <c r="Q34" s="77" t="s">
        <v>1</v>
      </c>
      <c r="R34" s="72" t="s">
        <v>26</v>
      </c>
      <c r="S34" s="90"/>
      <c r="T34" s="90"/>
      <c r="U34" s="90"/>
      <c r="V34" s="90"/>
      <c r="W34" s="90"/>
      <c r="X34" s="61"/>
    </row>
    <row r="35" spans="1:26" s="73" customFormat="1" ht="16.5" thickBot="1" x14ac:dyDescent="0.35">
      <c r="A35" s="47"/>
      <c r="B35" s="72" t="s">
        <v>40</v>
      </c>
      <c r="C35" s="72"/>
      <c r="D35" s="61"/>
      <c r="E35" s="61"/>
      <c r="F35" s="61"/>
      <c r="G35" s="61"/>
      <c r="H35" s="117">
        <f>IFERROR(VLOOKUP(H34,'1 - Strom und Erdgas 2021'!H:AA,17,FALSE),"")</f>
        <v>0</v>
      </c>
      <c r="I35" s="91"/>
      <c r="J35" s="92"/>
      <c r="K35" s="92"/>
      <c r="L35" s="92"/>
      <c r="M35" s="92"/>
      <c r="N35" s="92"/>
      <c r="O35" s="92"/>
      <c r="P35" s="92"/>
      <c r="Q35" s="77"/>
      <c r="R35" s="72"/>
      <c r="S35" s="90"/>
      <c r="T35" s="90"/>
      <c r="U35" s="90"/>
      <c r="V35" s="90"/>
      <c r="W35" s="90"/>
      <c r="X35" s="61"/>
    </row>
    <row r="36" spans="1:26" s="73" customFormat="1" ht="16.5" thickBot="1" x14ac:dyDescent="0.35">
      <c r="A36" s="47"/>
      <c r="B36" s="72" t="s">
        <v>10</v>
      </c>
      <c r="C36" s="72"/>
      <c r="D36" s="61"/>
      <c r="E36" s="61"/>
      <c r="F36" s="61"/>
      <c r="G36" s="61"/>
      <c r="H36" s="118">
        <f>IFERROR(VLOOKUP(H34,'1 - Strom und Erdgas 2021'!H:AA,18,FALSE),"")</f>
        <v>0</v>
      </c>
      <c r="I36" s="93"/>
      <c r="J36" s="94"/>
      <c r="K36" s="94"/>
      <c r="L36" s="94"/>
      <c r="M36" s="94"/>
      <c r="N36" s="94"/>
      <c r="O36" s="94"/>
      <c r="P36" s="94"/>
      <c r="Q36" s="77" t="s">
        <v>1</v>
      </c>
      <c r="R36" s="72" t="s">
        <v>23</v>
      </c>
      <c r="S36" s="90"/>
      <c r="T36" s="90"/>
      <c r="U36" s="90"/>
      <c r="V36" s="90"/>
      <c r="W36" s="90"/>
      <c r="X36" s="61"/>
    </row>
    <row r="37" spans="1:26" s="73" customFormat="1" ht="16.5" thickBot="1" x14ac:dyDescent="0.35">
      <c r="A37" s="47"/>
      <c r="B37" s="72" t="str">
        <f>IF(H36="Erdgas","Arbeitspreis pro kWh Erdgas in EUR","Arbeitspreis pro kWh Strom in EUR")</f>
        <v>Arbeitspreis pro kWh Strom in EUR</v>
      </c>
      <c r="C37" s="72"/>
      <c r="D37" s="61"/>
      <c r="E37" s="61"/>
      <c r="F37" s="61"/>
      <c r="G37" s="95">
        <f>IFERROR(SUMPRODUCT(I37:P37,I38:P38),"")</f>
        <v>0</v>
      </c>
      <c r="H37" s="61"/>
      <c r="I37" s="119"/>
      <c r="J37" s="119"/>
      <c r="K37" s="119"/>
      <c r="L37" s="119"/>
      <c r="M37" s="119"/>
      <c r="N37" s="119"/>
      <c r="O37" s="119"/>
      <c r="P37" s="119"/>
      <c r="Q37" s="77" t="s">
        <v>1</v>
      </c>
      <c r="R37" s="72" t="str">
        <f>IF(H36="Erdgas","Erdgaskosten exkl. Steuern, Abgaben, Netzentgelte, etc.","Stromkosten exkl. Steuern, Abgaben, Netzentgelte, etc.")</f>
        <v>Stromkosten exkl. Steuern, Abgaben, Netzentgelte, etc.</v>
      </c>
      <c r="S37" s="61"/>
      <c r="T37" s="61"/>
      <c r="U37" s="96"/>
      <c r="V37" s="80"/>
      <c r="W37" s="81"/>
      <c r="X37" s="61"/>
    </row>
    <row r="38" spans="1:26" s="73" customFormat="1" ht="16.5" thickBot="1" x14ac:dyDescent="0.35">
      <c r="A38" s="47"/>
      <c r="B38" s="72" t="str">
        <f>IF(AND(H36="Erdgas",H35="Nein"),"Aliquoter Erdgasverbrauch in kWh von 1. Februar bis 30. September 2022",IF(H36="Erdgas","Erdgasverbrauch in kWh von 1. Februar bis 30. September 2022",IF(AND(H36="Strom",H35="Nein"),"Aliquoter Stromverbrauch in kWh von 1. Februar bis 30. September 2022","Stromverbrauch in kWh von 1. Februar bis 30. September 2022")))</f>
        <v>Stromverbrauch in kWh von 1. Februar bis 30. September 2022</v>
      </c>
      <c r="C38" s="72"/>
      <c r="D38" s="61"/>
      <c r="E38" s="61"/>
      <c r="F38" s="61"/>
      <c r="G38" s="61"/>
      <c r="H38" s="97">
        <f>SUM(I38:P38)</f>
        <v>0</v>
      </c>
      <c r="I38" s="120" t="str">
        <f>IFERROR(IF($H35="Nein",VLOOKUP($H34,'1 - Strom und Erdgas 2021'!$H:$AA,20,FALSE)/12,""),"")</f>
        <v/>
      </c>
      <c r="J38" s="120" t="str">
        <f>IFERROR(IF($H35="Nein",VLOOKUP($H34,'1 - Strom und Erdgas 2021'!$H:$AA,20,FALSE)/12,""),"")</f>
        <v/>
      </c>
      <c r="K38" s="120" t="str">
        <f>IFERROR(IF($H35="Nein",VLOOKUP($H34,'1 - Strom und Erdgas 2021'!$H:$AA,20,FALSE)/12,""),"")</f>
        <v/>
      </c>
      <c r="L38" s="120" t="str">
        <f>IFERROR(IF($H35="Nein",VLOOKUP($H34,'1 - Strom und Erdgas 2021'!$H:$AA,20,FALSE)/12,""),"")</f>
        <v/>
      </c>
      <c r="M38" s="120" t="str">
        <f>IFERROR(IF($H35="Nein",VLOOKUP($H34,'1 - Strom und Erdgas 2021'!$H:$AA,20,FALSE)/12,""),"")</f>
        <v/>
      </c>
      <c r="N38" s="120" t="str">
        <f>IFERROR(IF($H35="Nein",VLOOKUP($H34,'1 - Strom und Erdgas 2021'!$H:$AA,20,FALSE)/12,""),"")</f>
        <v/>
      </c>
      <c r="O38" s="120" t="str">
        <f>IFERROR(IF($H35="Nein",VLOOKUP($H34,'1 - Strom und Erdgas 2021'!$H:$AA,20,FALSE)/12,""),"")</f>
        <v/>
      </c>
      <c r="P38" s="120" t="str">
        <f>IFERROR(IF($H35="Nein",VLOOKUP($H34,'1 - Strom und Erdgas 2021'!$H:$AA,20,FALSE)/12,""),"")</f>
        <v/>
      </c>
      <c r="Q38" s="77" t="s">
        <v>1</v>
      </c>
      <c r="R38" s="98" t="str">
        <f>IFERROR(IF(H35="Nein","Vorbefüllte Verbrauchswerte wurden aliquot (d.h. 1/12) aus dem Jahr 2021 übernommen.","Bitte ergänzen Sie die monatlichen Verbrauchswerte gem. Lastprofilzähler"),"")</f>
        <v>Bitte ergänzen Sie die monatlichen Verbrauchswerte gem. Lastprofilzähler</v>
      </c>
      <c r="S38" s="99"/>
      <c r="T38" s="99"/>
      <c r="U38" s="99"/>
      <c r="V38" s="99"/>
      <c r="W38" s="99"/>
      <c r="X38" s="99"/>
    </row>
    <row r="39" spans="1:26" x14ac:dyDescent="0.25">
      <c r="B39" s="60"/>
      <c r="C39" s="60"/>
      <c r="D39" s="60"/>
      <c r="E39" s="60"/>
      <c r="F39" s="60"/>
      <c r="G39" s="60"/>
      <c r="H39" s="60"/>
      <c r="I39" s="60"/>
      <c r="J39" s="60"/>
      <c r="K39" s="60"/>
      <c r="L39" s="60"/>
      <c r="M39" s="60"/>
      <c r="N39" s="60"/>
      <c r="O39" s="60"/>
      <c r="P39" s="60"/>
      <c r="Q39" s="60"/>
      <c r="R39" s="60"/>
      <c r="S39" s="60"/>
      <c r="T39" s="60"/>
      <c r="U39" s="60"/>
      <c r="V39" s="60"/>
      <c r="W39" s="60"/>
      <c r="X39" s="60"/>
      <c r="Y39" s="64"/>
      <c r="Z39" s="64"/>
    </row>
    <row r="40" spans="1:26" s="73" customFormat="1" ht="19.5" thickBot="1" x14ac:dyDescent="0.45">
      <c r="A40" s="47"/>
      <c r="B40" s="71" t="s">
        <v>7</v>
      </c>
      <c r="C40" s="72"/>
      <c r="D40" s="61"/>
      <c r="E40" s="61"/>
      <c r="F40" s="61"/>
      <c r="G40" s="61"/>
      <c r="H40" s="61"/>
      <c r="I40" s="89">
        <v>44593</v>
      </c>
      <c r="J40" s="89">
        <v>44621</v>
      </c>
      <c r="K40" s="89">
        <v>44652</v>
      </c>
      <c r="L40" s="89">
        <v>44682</v>
      </c>
      <c r="M40" s="89">
        <v>44713</v>
      </c>
      <c r="N40" s="89">
        <v>44743</v>
      </c>
      <c r="O40" s="89">
        <v>44774</v>
      </c>
      <c r="P40" s="89">
        <v>44805</v>
      </c>
      <c r="Q40" s="61"/>
      <c r="R40" s="90"/>
      <c r="S40" s="90"/>
      <c r="T40" s="90"/>
      <c r="U40" s="90"/>
      <c r="V40" s="90"/>
      <c r="W40" s="90"/>
      <c r="X40" s="61"/>
    </row>
    <row r="41" spans="1:26" s="73" customFormat="1" ht="16.5" thickBot="1" x14ac:dyDescent="0.35">
      <c r="A41" s="47"/>
      <c r="B41" s="72" t="s">
        <v>21</v>
      </c>
      <c r="C41" s="72"/>
      <c r="D41" s="61"/>
      <c r="E41" s="61"/>
      <c r="F41" s="61"/>
      <c r="G41" s="61"/>
      <c r="H41" s="116"/>
      <c r="I41" s="91"/>
      <c r="J41" s="92"/>
      <c r="K41" s="92"/>
      <c r="L41" s="92"/>
      <c r="M41" s="92"/>
      <c r="N41" s="92"/>
      <c r="O41" s="92"/>
      <c r="P41" s="92"/>
      <c r="Q41" s="77" t="s">
        <v>1</v>
      </c>
      <c r="R41" s="72" t="s">
        <v>26</v>
      </c>
      <c r="S41" s="90"/>
      <c r="T41" s="90"/>
      <c r="U41" s="90"/>
      <c r="V41" s="90"/>
      <c r="W41" s="90"/>
      <c r="X41" s="61"/>
    </row>
    <row r="42" spans="1:26" s="73" customFormat="1" ht="16.5" thickBot="1" x14ac:dyDescent="0.35">
      <c r="A42" s="47"/>
      <c r="B42" s="72" t="s">
        <v>40</v>
      </c>
      <c r="C42" s="72"/>
      <c r="D42" s="61"/>
      <c r="E42" s="61"/>
      <c r="F42" s="61"/>
      <c r="G42" s="61"/>
      <c r="H42" s="117">
        <f>IFERROR(VLOOKUP(H41,'1 - Strom und Erdgas 2021'!H:AA,17,FALSE),"")</f>
        <v>0</v>
      </c>
      <c r="I42" s="91"/>
      <c r="J42" s="92"/>
      <c r="K42" s="92"/>
      <c r="L42" s="92"/>
      <c r="M42" s="92"/>
      <c r="N42" s="92"/>
      <c r="O42" s="92"/>
      <c r="P42" s="92"/>
      <c r="Q42" s="77"/>
      <c r="R42" s="72"/>
      <c r="S42" s="90"/>
      <c r="T42" s="90"/>
      <c r="U42" s="90"/>
      <c r="V42" s="90"/>
      <c r="W42" s="90"/>
      <c r="X42" s="61"/>
    </row>
    <row r="43" spans="1:26" s="73" customFormat="1" ht="16.5" thickBot="1" x14ac:dyDescent="0.35">
      <c r="A43" s="47"/>
      <c r="B43" s="72" t="s">
        <v>10</v>
      </c>
      <c r="C43" s="72"/>
      <c r="D43" s="61"/>
      <c r="E43" s="61"/>
      <c r="F43" s="61"/>
      <c r="G43" s="61"/>
      <c r="H43" s="118">
        <f>IFERROR(VLOOKUP(H41,'1 - Strom und Erdgas 2021'!H:AA,18,FALSE),"")</f>
        <v>0</v>
      </c>
      <c r="I43" s="93"/>
      <c r="J43" s="94"/>
      <c r="K43" s="94"/>
      <c r="L43" s="94"/>
      <c r="M43" s="94"/>
      <c r="N43" s="94"/>
      <c r="O43" s="94"/>
      <c r="P43" s="94"/>
      <c r="Q43" s="77" t="s">
        <v>1</v>
      </c>
      <c r="R43" s="72" t="s">
        <v>23</v>
      </c>
      <c r="S43" s="90"/>
      <c r="T43" s="90"/>
      <c r="U43" s="90"/>
      <c r="V43" s="90"/>
      <c r="W43" s="90"/>
      <c r="X43" s="61"/>
    </row>
    <row r="44" spans="1:26" s="73" customFormat="1" ht="16.5" thickBot="1" x14ac:dyDescent="0.35">
      <c r="A44" s="47"/>
      <c r="B44" s="72" t="str">
        <f>IF(H43="Erdgas","Arbeitspreis pro kWh Erdgas in EUR","Arbeitspreis pro kWh Strom in EUR")</f>
        <v>Arbeitspreis pro kWh Strom in EUR</v>
      </c>
      <c r="C44" s="72"/>
      <c r="D44" s="61"/>
      <c r="E44" s="61"/>
      <c r="F44" s="61"/>
      <c r="G44" s="95">
        <f>IFERROR(SUMPRODUCT(I44:P44,I45:P45),"")</f>
        <v>0</v>
      </c>
      <c r="H44" s="61"/>
      <c r="I44" s="119"/>
      <c r="J44" s="119"/>
      <c r="K44" s="119"/>
      <c r="L44" s="119"/>
      <c r="M44" s="119"/>
      <c r="N44" s="119"/>
      <c r="O44" s="119"/>
      <c r="P44" s="119"/>
      <c r="Q44" s="77" t="s">
        <v>1</v>
      </c>
      <c r="R44" s="72" t="str">
        <f>IF(H43="Erdgas","Erdgaskosten exkl. Steuern, Abgaben, Netzentgelte, etc.","Stromkosten exkl. Steuern, Abgaben, Netzentgelte, etc.")</f>
        <v>Stromkosten exkl. Steuern, Abgaben, Netzentgelte, etc.</v>
      </c>
      <c r="S44" s="61"/>
      <c r="T44" s="61"/>
      <c r="U44" s="96"/>
      <c r="V44" s="80"/>
      <c r="W44" s="81"/>
      <c r="X44" s="61"/>
    </row>
    <row r="45" spans="1:26" s="73" customFormat="1" ht="16.5" thickBot="1" x14ac:dyDescent="0.35">
      <c r="A45" s="47"/>
      <c r="B45" s="72" t="str">
        <f>IF(AND(H43="Erdgas",H42="Nein"),"Aliquoter Erdgasverbrauch in kWh von 1. Februar bis 30. September 2022",IF(H43="Erdgas","Erdgasverbrauch in kWh von 1. Februar bis 30. September 2022",IF(AND(H43="Strom",H42="Nein"),"Aliquoter Stromverbrauch in kWh von 1. Februar bis 30. September 2022","Stromverbrauch in kWh von 1. Februar bis 30. September 2022")))</f>
        <v>Stromverbrauch in kWh von 1. Februar bis 30. September 2022</v>
      </c>
      <c r="C45" s="72"/>
      <c r="D45" s="61"/>
      <c r="E45" s="61"/>
      <c r="F45" s="61"/>
      <c r="G45" s="61"/>
      <c r="H45" s="97">
        <f>SUM(I45:P45)</f>
        <v>0</v>
      </c>
      <c r="I45" s="120" t="str">
        <f>IFERROR(IF(H42="Nein",VLOOKUP(H41,'1 - Strom und Erdgas 2021'!H:AA,20,FALSE)/12,""),"")</f>
        <v/>
      </c>
      <c r="J45" s="120" t="str">
        <f>IFERROR(IF(H42="Nein",VLOOKUP(H41,'1 - Strom und Erdgas 2021'!H:AA,20,FALSE)/12,""),"")</f>
        <v/>
      </c>
      <c r="K45" s="120" t="str">
        <f>IFERROR(IF(H42="Nein",VLOOKUP(H41,'1 - Strom und Erdgas 2021'!H:AA,20,FALSE)/12,""),"")</f>
        <v/>
      </c>
      <c r="L45" s="120" t="str">
        <f>IFERROR(IF(H42="Nein",VLOOKUP(H41,'1 - Strom und Erdgas 2021'!H:AA,20,FALSE)/12,""),"")</f>
        <v/>
      </c>
      <c r="M45" s="120" t="str">
        <f>IFERROR(IF(H42="Nein",VLOOKUP(H41,'1 - Strom und Erdgas 2021'!H:AA,20,FALSE)/12,""),"")</f>
        <v/>
      </c>
      <c r="N45" s="120" t="str">
        <f>IFERROR(IF(H42="Nein",VLOOKUP(H41,'1 - Strom und Erdgas 2021'!H:AA,20,FALSE)/12,""),"")</f>
        <v/>
      </c>
      <c r="O45" s="120" t="str">
        <f>IFERROR(IF(H42="Nein",VLOOKUP(H41,'1 - Strom und Erdgas 2021'!H:AA,20,FALSE)/12,""),"")</f>
        <v/>
      </c>
      <c r="P45" s="120" t="str">
        <f>IFERROR(IF(H42="Nein",VLOOKUP(H41,'1 - Strom und Erdgas 2021'!H:AA,20,FALSE)/12,""),"")</f>
        <v/>
      </c>
      <c r="Q45" s="77" t="s">
        <v>1</v>
      </c>
      <c r="R45" s="98" t="str">
        <f>IFERROR(IF(H42="Nein","Vorbefüllte Verbrauchswerte wurden aliquot (d.h. 1/12) aus dem Jahr 2021 übernommen.","Bitte ergänzen Sie die monatlichen Verbrauchswerte gem. Lastprofilzähler"),"")</f>
        <v>Bitte ergänzen Sie die monatlichen Verbrauchswerte gem. Lastprofilzähler</v>
      </c>
      <c r="S45" s="99"/>
      <c r="T45" s="99"/>
      <c r="U45" s="99"/>
      <c r="V45" s="99"/>
      <c r="W45" s="99"/>
      <c r="X45" s="99"/>
    </row>
    <row r="46" spans="1:26" x14ac:dyDescent="0.25">
      <c r="B46" s="60"/>
      <c r="C46" s="60"/>
      <c r="D46" s="60"/>
      <c r="E46" s="60"/>
      <c r="F46" s="60"/>
      <c r="G46" s="60"/>
      <c r="H46" s="60"/>
      <c r="I46" s="60"/>
      <c r="J46" s="60"/>
      <c r="K46" s="60"/>
      <c r="L46" s="60"/>
      <c r="M46" s="60"/>
      <c r="N46" s="60"/>
      <c r="O46" s="60"/>
      <c r="P46" s="60"/>
      <c r="Q46" s="60"/>
      <c r="R46" s="60"/>
      <c r="S46" s="60"/>
      <c r="T46" s="60"/>
      <c r="U46" s="60"/>
      <c r="V46" s="60"/>
      <c r="W46" s="60"/>
      <c r="X46" s="60"/>
      <c r="Y46" s="64"/>
      <c r="Z46" s="64"/>
    </row>
    <row r="47" spans="1:26" s="73" customFormat="1" ht="19.5" thickBot="1" x14ac:dyDescent="0.45">
      <c r="A47" s="47"/>
      <c r="B47" s="71" t="s">
        <v>7</v>
      </c>
      <c r="C47" s="72"/>
      <c r="D47" s="61"/>
      <c r="E47" s="61"/>
      <c r="F47" s="61"/>
      <c r="G47" s="61"/>
      <c r="H47" s="61"/>
      <c r="I47" s="89">
        <v>44593</v>
      </c>
      <c r="J47" s="89">
        <v>44621</v>
      </c>
      <c r="K47" s="89">
        <v>44652</v>
      </c>
      <c r="L47" s="89">
        <v>44682</v>
      </c>
      <c r="M47" s="89">
        <v>44713</v>
      </c>
      <c r="N47" s="89">
        <v>44743</v>
      </c>
      <c r="O47" s="89">
        <v>44774</v>
      </c>
      <c r="P47" s="89">
        <v>44805</v>
      </c>
      <c r="Q47" s="61"/>
      <c r="R47" s="90"/>
      <c r="S47" s="90"/>
      <c r="T47" s="90"/>
      <c r="U47" s="90"/>
      <c r="V47" s="90"/>
      <c r="W47" s="90"/>
      <c r="X47" s="61"/>
    </row>
    <row r="48" spans="1:26" s="73" customFormat="1" ht="16.5" thickBot="1" x14ac:dyDescent="0.35">
      <c r="A48" s="47"/>
      <c r="B48" s="72" t="s">
        <v>21</v>
      </c>
      <c r="C48" s="72"/>
      <c r="D48" s="61"/>
      <c r="E48" s="61"/>
      <c r="F48" s="61"/>
      <c r="G48" s="61"/>
      <c r="H48" s="116"/>
      <c r="I48" s="91"/>
      <c r="J48" s="92"/>
      <c r="K48" s="92"/>
      <c r="L48" s="92"/>
      <c r="M48" s="92"/>
      <c r="N48" s="92"/>
      <c r="O48" s="92"/>
      <c r="P48" s="92"/>
      <c r="Q48" s="77" t="s">
        <v>1</v>
      </c>
      <c r="R48" s="72" t="s">
        <v>26</v>
      </c>
      <c r="S48" s="90"/>
      <c r="T48" s="90"/>
      <c r="U48" s="90"/>
      <c r="V48" s="90"/>
      <c r="W48" s="90"/>
      <c r="X48" s="61"/>
    </row>
    <row r="49" spans="1:26" s="73" customFormat="1" ht="16.5" thickBot="1" x14ac:dyDescent="0.35">
      <c r="A49" s="47"/>
      <c r="B49" s="72" t="s">
        <v>40</v>
      </c>
      <c r="C49" s="72"/>
      <c r="D49" s="61"/>
      <c r="E49" s="61"/>
      <c r="F49" s="61"/>
      <c r="G49" s="61"/>
      <c r="H49" s="117">
        <f>IFERROR(VLOOKUP(H48,'1 - Strom und Erdgas 2021'!H:AA,17,FALSE),"")</f>
        <v>0</v>
      </c>
      <c r="I49" s="91"/>
      <c r="J49" s="92"/>
      <c r="K49" s="92"/>
      <c r="L49" s="92"/>
      <c r="M49" s="92"/>
      <c r="N49" s="92"/>
      <c r="O49" s="92"/>
      <c r="P49" s="92"/>
      <c r="Q49" s="77"/>
      <c r="R49" s="72"/>
      <c r="S49" s="90"/>
      <c r="T49" s="90"/>
      <c r="U49" s="90"/>
      <c r="V49" s="90"/>
      <c r="W49" s="90"/>
      <c r="X49" s="61"/>
    </row>
    <row r="50" spans="1:26" s="73" customFormat="1" ht="16.5" thickBot="1" x14ac:dyDescent="0.35">
      <c r="A50" s="47"/>
      <c r="B50" s="72" t="s">
        <v>10</v>
      </c>
      <c r="C50" s="72"/>
      <c r="D50" s="61"/>
      <c r="E50" s="61"/>
      <c r="F50" s="61"/>
      <c r="G50" s="61"/>
      <c r="H50" s="118">
        <f>IFERROR(VLOOKUP(H48,'1 - Strom und Erdgas 2021'!H:AA,18,FALSE),"")</f>
        <v>0</v>
      </c>
      <c r="I50" s="93"/>
      <c r="J50" s="94"/>
      <c r="K50" s="94"/>
      <c r="L50" s="94"/>
      <c r="M50" s="94"/>
      <c r="N50" s="94"/>
      <c r="O50" s="94"/>
      <c r="P50" s="94"/>
      <c r="Q50" s="77" t="s">
        <v>1</v>
      </c>
      <c r="R50" s="72" t="s">
        <v>23</v>
      </c>
      <c r="S50" s="90"/>
      <c r="T50" s="90"/>
      <c r="U50" s="90"/>
      <c r="V50" s="90"/>
      <c r="W50" s="90"/>
      <c r="X50" s="61"/>
    </row>
    <row r="51" spans="1:26" s="73" customFormat="1" ht="16.5" thickBot="1" x14ac:dyDescent="0.35">
      <c r="A51" s="47"/>
      <c r="B51" s="72" t="str">
        <f>IF(H50="Erdgas","Arbeitspreis pro kWh Erdgas in EUR","Arbeitspreis pro kWh Strom in EUR")</f>
        <v>Arbeitspreis pro kWh Strom in EUR</v>
      </c>
      <c r="C51" s="72"/>
      <c r="D51" s="61"/>
      <c r="E51" s="61"/>
      <c r="F51" s="61"/>
      <c r="G51" s="95">
        <f>IFERROR(SUMPRODUCT(I51:P51,I52:P52),"")</f>
        <v>0</v>
      </c>
      <c r="H51" s="61"/>
      <c r="I51" s="119"/>
      <c r="J51" s="119"/>
      <c r="K51" s="119"/>
      <c r="L51" s="119"/>
      <c r="M51" s="119"/>
      <c r="N51" s="119"/>
      <c r="O51" s="119"/>
      <c r="P51" s="119"/>
      <c r="Q51" s="77" t="s">
        <v>1</v>
      </c>
      <c r="R51" s="72" t="str">
        <f>IF(H50="Erdgas","Erdgaskosten exkl. Steuern, Abgaben, Netzentgelte, etc.","Stromkosten exkl. Steuern, Abgaben, Netzentgelte, etc.")</f>
        <v>Stromkosten exkl. Steuern, Abgaben, Netzentgelte, etc.</v>
      </c>
      <c r="S51" s="61"/>
      <c r="T51" s="61"/>
      <c r="U51" s="96"/>
      <c r="V51" s="80"/>
      <c r="W51" s="81"/>
      <c r="X51" s="61"/>
    </row>
    <row r="52" spans="1:26" s="73" customFormat="1" ht="16.5" thickBot="1" x14ac:dyDescent="0.35">
      <c r="A52" s="47"/>
      <c r="B52" s="72" t="str">
        <f>IF(AND(H50="Erdgas",H49="Nein"),"Aliquoter Erdgasverbrauch in kWh von 1. Februar bis 30. September 2022",IF(H50="Erdgas","Erdgasverbrauch in kWh von 1. Februar bis 30. September 2022",IF(AND(H50="Strom",H49="Nein"),"Aliquoter Stromverbrauch in kWh von 1. Februar bis 30. September 2022","Stromverbrauch in kWh von 1. Februar bis 30. September 2022")))</f>
        <v>Stromverbrauch in kWh von 1. Februar bis 30. September 2022</v>
      </c>
      <c r="C52" s="72"/>
      <c r="D52" s="61"/>
      <c r="E52" s="61"/>
      <c r="F52" s="61"/>
      <c r="G52" s="61"/>
      <c r="H52" s="97">
        <f>SUM(I52:P52)</f>
        <v>0</v>
      </c>
      <c r="I52" s="120" t="str">
        <f>IFERROR(IF(H49="Nein",VLOOKUP(H48,'1 - Strom und Erdgas 2021'!H:AA,20,FALSE)/12,""),"")</f>
        <v/>
      </c>
      <c r="J52" s="120" t="str">
        <f>IFERROR(IF(H49="Nein",VLOOKUP(H48,'1 - Strom und Erdgas 2021'!H:AA,20,FALSE)/12,""),"")</f>
        <v/>
      </c>
      <c r="K52" s="120" t="str">
        <f>IFERROR(IF(H49="Nein",VLOOKUP(H48,'1 - Strom und Erdgas 2021'!H:AA,20,FALSE)/12,""),"")</f>
        <v/>
      </c>
      <c r="L52" s="120" t="str">
        <f>IFERROR(IF(H49="Nein",VLOOKUP(H48,'1 - Strom und Erdgas 2021'!H:AA,20,FALSE)/12,""),"")</f>
        <v/>
      </c>
      <c r="M52" s="120" t="str">
        <f>IFERROR(IF(H49="Nein",VLOOKUP(H48,'1 - Strom und Erdgas 2021'!H:AA,20,FALSE)/12,""),"")</f>
        <v/>
      </c>
      <c r="N52" s="120" t="str">
        <f>IFERROR(IF(H49="Nein",VLOOKUP(H48,'1 - Strom und Erdgas 2021'!H:AA,20,FALSE)/12,""),"")</f>
        <v/>
      </c>
      <c r="O52" s="120" t="str">
        <f>IFERROR(IF(H49="Nein",VLOOKUP(H48,'1 - Strom und Erdgas 2021'!H:AA,20,FALSE)/12,""),"")</f>
        <v/>
      </c>
      <c r="P52" s="120" t="str">
        <f>IFERROR(IF(H49="Nein",VLOOKUP(H48,'1 - Strom und Erdgas 2021'!H:AA,20,FALSE)/12,""),"")</f>
        <v/>
      </c>
      <c r="Q52" s="77" t="s">
        <v>1</v>
      </c>
      <c r="R52" s="98" t="str">
        <f>IFERROR(IF(H49="Nein","Vorbefüllte Verbrauchswerte wurden aliquot (d.h. 1/12) aus dem Jahr 2021 übernommen.","Bitte ergänzen Sie die monatlichen Verbrauchswerte gem. Lastprofilzähler"),"")</f>
        <v>Bitte ergänzen Sie die monatlichen Verbrauchswerte gem. Lastprofilzähler</v>
      </c>
      <c r="S52" s="99"/>
      <c r="T52" s="99"/>
      <c r="U52" s="99"/>
      <c r="V52" s="99"/>
      <c r="W52" s="99"/>
      <c r="X52" s="99"/>
    </row>
    <row r="53" spans="1:26" x14ac:dyDescent="0.25">
      <c r="B53" s="60"/>
      <c r="C53" s="60"/>
      <c r="D53" s="60"/>
      <c r="E53" s="60"/>
      <c r="F53" s="60"/>
      <c r="G53" s="60"/>
      <c r="H53" s="60"/>
      <c r="I53" s="60"/>
      <c r="J53" s="60"/>
      <c r="K53" s="60"/>
      <c r="L53" s="60"/>
      <c r="M53" s="60"/>
      <c r="N53" s="60"/>
      <c r="O53" s="60"/>
      <c r="P53" s="60"/>
      <c r="Q53" s="60"/>
      <c r="R53" s="60"/>
      <c r="S53" s="60"/>
      <c r="T53" s="60"/>
      <c r="U53" s="60"/>
      <c r="V53" s="60"/>
      <c r="W53" s="60"/>
      <c r="X53" s="60"/>
      <c r="Y53" s="64"/>
      <c r="Z53" s="64"/>
    </row>
    <row r="54" spans="1:26" s="73" customFormat="1" ht="19.5" thickBot="1" x14ac:dyDescent="0.45">
      <c r="A54" s="47"/>
      <c r="B54" s="71" t="s">
        <v>7</v>
      </c>
      <c r="C54" s="72"/>
      <c r="D54" s="61"/>
      <c r="E54" s="61"/>
      <c r="F54" s="61"/>
      <c r="G54" s="61"/>
      <c r="H54" s="61"/>
      <c r="I54" s="89">
        <v>44593</v>
      </c>
      <c r="J54" s="89">
        <v>44621</v>
      </c>
      <c r="K54" s="89">
        <v>44652</v>
      </c>
      <c r="L54" s="89">
        <v>44682</v>
      </c>
      <c r="M54" s="89">
        <v>44713</v>
      </c>
      <c r="N54" s="89">
        <v>44743</v>
      </c>
      <c r="O54" s="89">
        <v>44774</v>
      </c>
      <c r="P54" s="89">
        <v>44805</v>
      </c>
      <c r="Q54" s="61"/>
      <c r="R54" s="90"/>
      <c r="S54" s="90"/>
      <c r="T54" s="90"/>
      <c r="U54" s="90"/>
      <c r="V54" s="90"/>
      <c r="W54" s="90"/>
      <c r="X54" s="61"/>
    </row>
    <row r="55" spans="1:26" s="73" customFormat="1" ht="16.5" thickBot="1" x14ac:dyDescent="0.35">
      <c r="A55" s="47"/>
      <c r="B55" s="72" t="s">
        <v>21</v>
      </c>
      <c r="C55" s="72"/>
      <c r="D55" s="61"/>
      <c r="E55" s="61"/>
      <c r="F55" s="61"/>
      <c r="G55" s="61"/>
      <c r="H55" s="116"/>
      <c r="I55" s="91"/>
      <c r="J55" s="92"/>
      <c r="K55" s="92"/>
      <c r="L55" s="92"/>
      <c r="M55" s="92"/>
      <c r="N55" s="92"/>
      <c r="O55" s="92"/>
      <c r="P55" s="92"/>
      <c r="Q55" s="77" t="s">
        <v>1</v>
      </c>
      <c r="R55" s="72" t="s">
        <v>26</v>
      </c>
      <c r="S55" s="90"/>
      <c r="T55" s="90"/>
      <c r="U55" s="90"/>
      <c r="V55" s="90"/>
      <c r="W55" s="90"/>
      <c r="X55" s="61"/>
    </row>
    <row r="56" spans="1:26" s="73" customFormat="1" ht="16.5" thickBot="1" x14ac:dyDescent="0.35">
      <c r="A56" s="47"/>
      <c r="B56" s="72" t="s">
        <v>40</v>
      </c>
      <c r="C56" s="72"/>
      <c r="D56" s="61"/>
      <c r="E56" s="61"/>
      <c r="F56" s="61"/>
      <c r="G56" s="61"/>
      <c r="H56" s="117">
        <f>IFERROR(VLOOKUP(H55,'1 - Strom und Erdgas 2021'!H:AA,17,FALSE),"")</f>
        <v>0</v>
      </c>
      <c r="I56" s="91"/>
      <c r="J56" s="92"/>
      <c r="K56" s="92"/>
      <c r="L56" s="92"/>
      <c r="M56" s="92"/>
      <c r="N56" s="92"/>
      <c r="O56" s="92"/>
      <c r="P56" s="92"/>
      <c r="Q56" s="77"/>
      <c r="R56" s="72"/>
      <c r="S56" s="90"/>
      <c r="T56" s="90"/>
      <c r="U56" s="90"/>
      <c r="V56" s="90"/>
      <c r="W56" s="90"/>
      <c r="X56" s="61"/>
    </row>
    <row r="57" spans="1:26" s="73" customFormat="1" ht="16.5" thickBot="1" x14ac:dyDescent="0.35">
      <c r="A57" s="47"/>
      <c r="B57" s="72" t="s">
        <v>10</v>
      </c>
      <c r="C57" s="72"/>
      <c r="D57" s="61"/>
      <c r="E57" s="61"/>
      <c r="F57" s="61"/>
      <c r="G57" s="61"/>
      <c r="H57" s="118">
        <f>IFERROR(VLOOKUP(H55,'1 - Strom und Erdgas 2021'!H:AA,18,FALSE),"")</f>
        <v>0</v>
      </c>
      <c r="I57" s="93"/>
      <c r="J57" s="94"/>
      <c r="K57" s="94"/>
      <c r="L57" s="94"/>
      <c r="M57" s="94"/>
      <c r="N57" s="94"/>
      <c r="O57" s="94"/>
      <c r="P57" s="94"/>
      <c r="Q57" s="77" t="s">
        <v>1</v>
      </c>
      <c r="R57" s="72" t="s">
        <v>23</v>
      </c>
      <c r="S57" s="90"/>
      <c r="T57" s="90"/>
      <c r="U57" s="90"/>
      <c r="V57" s="90"/>
      <c r="W57" s="90"/>
      <c r="X57" s="61"/>
    </row>
    <row r="58" spans="1:26" s="73" customFormat="1" ht="16.5" thickBot="1" x14ac:dyDescent="0.35">
      <c r="A58" s="47"/>
      <c r="B58" s="72" t="str">
        <f>IF(H57="Erdgas","Arbeitspreis pro kWh Erdgas in EUR","Arbeitspreis pro kWh Strom in EUR")</f>
        <v>Arbeitspreis pro kWh Strom in EUR</v>
      </c>
      <c r="C58" s="72"/>
      <c r="D58" s="61"/>
      <c r="E58" s="61"/>
      <c r="F58" s="61"/>
      <c r="G58" s="95">
        <f>IFERROR(SUMPRODUCT(I58:P58,I59:P59),"")</f>
        <v>0</v>
      </c>
      <c r="H58" s="61"/>
      <c r="I58" s="119"/>
      <c r="J58" s="119"/>
      <c r="K58" s="119"/>
      <c r="L58" s="119"/>
      <c r="M58" s="119"/>
      <c r="N58" s="119"/>
      <c r="O58" s="119"/>
      <c r="P58" s="119"/>
      <c r="Q58" s="77" t="s">
        <v>1</v>
      </c>
      <c r="R58" s="72" t="str">
        <f>IF(H57="Erdgas","Erdgaskosten exkl. Steuern, Abgaben, Netzentgelte, etc.","Stromkosten exkl. Steuern, Abgaben, Netzentgelte, etc.")</f>
        <v>Stromkosten exkl. Steuern, Abgaben, Netzentgelte, etc.</v>
      </c>
      <c r="S58" s="61"/>
      <c r="T58" s="61"/>
      <c r="U58" s="96"/>
      <c r="V58" s="80"/>
      <c r="W58" s="81"/>
      <c r="X58" s="61"/>
    </row>
    <row r="59" spans="1:26" s="73" customFormat="1" ht="16.5" thickBot="1" x14ac:dyDescent="0.35">
      <c r="A59" s="47"/>
      <c r="B59" s="72" t="str">
        <f>IF(AND(H57="Erdgas",H56="Nein"),"Aliquoter Erdgasverbrauch in kWh von 1. Februar bis 30. September 2022",IF(H57="Erdgas","Erdgasverbrauch in kWh von 1. Februar bis 30. September 2022",IF(AND(H57="Strom",H56="Nein"),"Aliquoter Stromverbrauch in kWh von 1. Februar bis 30. September 2022","Stromverbrauch in kWh von 1. Februar bis 30. September 2022")))</f>
        <v>Stromverbrauch in kWh von 1. Februar bis 30. September 2022</v>
      </c>
      <c r="C59" s="72"/>
      <c r="D59" s="61"/>
      <c r="E59" s="61"/>
      <c r="F59" s="61"/>
      <c r="G59" s="61"/>
      <c r="H59" s="97">
        <f>SUM(I59:P59)</f>
        <v>0</v>
      </c>
      <c r="I59" s="120" t="str">
        <f>IFERROR(IF(H56="Nein",VLOOKUP(H55,'1 - Strom und Erdgas 2021'!H:AA,20,FALSE)/12,""),"")</f>
        <v/>
      </c>
      <c r="J59" s="120" t="str">
        <f>IFERROR(IF(H56="Nein",VLOOKUP(H55,'1 - Strom und Erdgas 2021'!H:AA,20,FALSE)/12,""),"")</f>
        <v/>
      </c>
      <c r="K59" s="120" t="str">
        <f>IFERROR(IF(H56="Nein",VLOOKUP(H55,'1 - Strom und Erdgas 2021'!H:AA,20,FALSE)/12,""),"")</f>
        <v/>
      </c>
      <c r="L59" s="120" t="str">
        <f>IFERROR(IF(H56="Nein",VLOOKUP(H55,'1 - Strom und Erdgas 2021'!H:AA,20,FALSE)/12,""),"")</f>
        <v/>
      </c>
      <c r="M59" s="120" t="str">
        <f>IFERROR(IF(H56="Nein",VLOOKUP(H55,'1 - Strom und Erdgas 2021'!H:AA,20,FALSE)/12,""),"")</f>
        <v/>
      </c>
      <c r="N59" s="120" t="str">
        <f>IFERROR(IF(H56="Nein",VLOOKUP(H55,'1 - Strom und Erdgas 2021'!H:AA,20,FALSE)/12,""),"")</f>
        <v/>
      </c>
      <c r="O59" s="120" t="str">
        <f>IFERROR(IF(H56="Nein",VLOOKUP(H55,'1 - Strom und Erdgas 2021'!H:AA,20,FALSE)/12,""),"")</f>
        <v/>
      </c>
      <c r="P59" s="120" t="str">
        <f>IFERROR(IF(H56="Nein",VLOOKUP(H55,'1 - Strom und Erdgas 2021'!H:AA,20,FALSE)/12,""),"")</f>
        <v/>
      </c>
      <c r="Q59" s="77" t="s">
        <v>1</v>
      </c>
      <c r="R59" s="98" t="str">
        <f>IFERROR(IF(H56="Nein","Vorbefüllte Verbrauchswerte wurden aliquot (d.h. 1/12) aus dem Jahr 2021 übernommen.","Bitte ergänzen Sie die monatlichen Verbrauchswerte gem. Lastprofilzähler"),"")</f>
        <v>Bitte ergänzen Sie die monatlichen Verbrauchswerte gem. Lastprofilzähler</v>
      </c>
      <c r="S59" s="99"/>
      <c r="T59" s="99"/>
      <c r="U59" s="99"/>
      <c r="V59" s="99"/>
      <c r="W59" s="99"/>
      <c r="X59" s="99"/>
    </row>
    <row r="60" spans="1:26" x14ac:dyDescent="0.25">
      <c r="B60" s="60"/>
      <c r="C60" s="60"/>
      <c r="D60" s="60"/>
      <c r="E60" s="60"/>
      <c r="F60" s="60"/>
      <c r="G60" s="60"/>
      <c r="H60" s="60"/>
      <c r="I60" s="60"/>
      <c r="J60" s="60"/>
      <c r="K60" s="60"/>
      <c r="L60" s="60"/>
      <c r="M60" s="60"/>
      <c r="N60" s="60"/>
      <c r="O60" s="60"/>
      <c r="P60" s="60"/>
      <c r="Q60" s="60"/>
      <c r="R60" s="60"/>
      <c r="S60" s="60"/>
      <c r="T60" s="60"/>
      <c r="U60" s="60"/>
      <c r="V60" s="60"/>
      <c r="W60" s="60"/>
      <c r="X60" s="60"/>
      <c r="Y60" s="64"/>
      <c r="Z60" s="64"/>
    </row>
    <row r="61" spans="1:26" s="73" customFormat="1" ht="19.5" thickBot="1" x14ac:dyDescent="0.45">
      <c r="A61" s="47"/>
      <c r="B61" s="71" t="s">
        <v>7</v>
      </c>
      <c r="C61" s="72"/>
      <c r="D61" s="61"/>
      <c r="E61" s="61"/>
      <c r="F61" s="61"/>
      <c r="G61" s="61"/>
      <c r="H61" s="61"/>
      <c r="I61" s="89">
        <v>44593</v>
      </c>
      <c r="J61" s="89">
        <v>44621</v>
      </c>
      <c r="K61" s="89">
        <v>44652</v>
      </c>
      <c r="L61" s="89">
        <v>44682</v>
      </c>
      <c r="M61" s="89">
        <v>44713</v>
      </c>
      <c r="N61" s="89">
        <v>44743</v>
      </c>
      <c r="O61" s="89">
        <v>44774</v>
      </c>
      <c r="P61" s="89">
        <v>44805</v>
      </c>
      <c r="Q61" s="61"/>
      <c r="R61" s="90"/>
      <c r="S61" s="90"/>
      <c r="T61" s="90"/>
      <c r="U61" s="90"/>
      <c r="V61" s="90"/>
      <c r="W61" s="90"/>
      <c r="X61" s="61"/>
    </row>
    <row r="62" spans="1:26" s="73" customFormat="1" ht="16.5" thickBot="1" x14ac:dyDescent="0.35">
      <c r="A62" s="47"/>
      <c r="B62" s="72" t="s">
        <v>21</v>
      </c>
      <c r="C62" s="72"/>
      <c r="D62" s="61"/>
      <c r="E62" s="61"/>
      <c r="F62" s="61"/>
      <c r="G62" s="61"/>
      <c r="H62" s="116"/>
      <c r="I62" s="91"/>
      <c r="J62" s="92"/>
      <c r="K62" s="92"/>
      <c r="L62" s="92"/>
      <c r="M62" s="92"/>
      <c r="N62" s="92"/>
      <c r="O62" s="92"/>
      <c r="P62" s="92"/>
      <c r="Q62" s="77" t="s">
        <v>1</v>
      </c>
      <c r="R62" s="72" t="s">
        <v>26</v>
      </c>
      <c r="S62" s="90"/>
      <c r="T62" s="90"/>
      <c r="U62" s="90"/>
      <c r="V62" s="90"/>
      <c r="W62" s="90"/>
      <c r="X62" s="61"/>
    </row>
    <row r="63" spans="1:26" s="73" customFormat="1" ht="16.5" thickBot="1" x14ac:dyDescent="0.35">
      <c r="A63" s="47"/>
      <c r="B63" s="72" t="s">
        <v>40</v>
      </c>
      <c r="C63" s="72"/>
      <c r="D63" s="61"/>
      <c r="E63" s="61"/>
      <c r="F63" s="61"/>
      <c r="G63" s="61"/>
      <c r="H63" s="117">
        <f>IFERROR(VLOOKUP(H62,'1 - Strom und Erdgas 2021'!H:AA,17,FALSE),"")</f>
        <v>0</v>
      </c>
      <c r="I63" s="91"/>
      <c r="J63" s="92"/>
      <c r="K63" s="92"/>
      <c r="L63" s="92"/>
      <c r="M63" s="92"/>
      <c r="N63" s="92"/>
      <c r="O63" s="92"/>
      <c r="P63" s="92"/>
      <c r="Q63" s="77"/>
      <c r="R63" s="72"/>
      <c r="S63" s="90"/>
      <c r="T63" s="90"/>
      <c r="U63" s="90"/>
      <c r="V63" s="90"/>
      <c r="W63" s="90"/>
      <c r="X63" s="61"/>
    </row>
    <row r="64" spans="1:26" s="73" customFormat="1" ht="16.5" thickBot="1" x14ac:dyDescent="0.35">
      <c r="A64" s="47"/>
      <c r="B64" s="72" t="s">
        <v>10</v>
      </c>
      <c r="C64" s="72"/>
      <c r="D64" s="61"/>
      <c r="E64" s="61"/>
      <c r="F64" s="61"/>
      <c r="G64" s="61"/>
      <c r="H64" s="118">
        <f>IFERROR(VLOOKUP(H62,'1 - Strom und Erdgas 2021'!H:AA,18,FALSE),"")</f>
        <v>0</v>
      </c>
      <c r="I64" s="93"/>
      <c r="J64" s="94"/>
      <c r="K64" s="94"/>
      <c r="L64" s="94"/>
      <c r="M64" s="94"/>
      <c r="N64" s="94"/>
      <c r="O64" s="94"/>
      <c r="P64" s="94"/>
      <c r="Q64" s="77" t="s">
        <v>1</v>
      </c>
      <c r="R64" s="72" t="s">
        <v>23</v>
      </c>
      <c r="S64" s="90"/>
      <c r="T64" s="90"/>
      <c r="U64" s="90"/>
      <c r="V64" s="90"/>
      <c r="W64" s="90"/>
      <c r="X64" s="61"/>
    </row>
    <row r="65" spans="1:24" s="73" customFormat="1" ht="16.5" thickBot="1" x14ac:dyDescent="0.35">
      <c r="A65" s="47"/>
      <c r="B65" s="72" t="str">
        <f>IF(H64="Erdgas","Arbeitspreis pro kWh Erdgas in EUR","Arbeitspreis pro kWh Strom in EUR")</f>
        <v>Arbeitspreis pro kWh Strom in EUR</v>
      </c>
      <c r="C65" s="72"/>
      <c r="D65" s="61"/>
      <c r="E65" s="61"/>
      <c r="F65" s="61"/>
      <c r="G65" s="95">
        <f>IFERROR(SUMPRODUCT(I65:P65,I66:P66),"")</f>
        <v>0</v>
      </c>
      <c r="H65" s="61"/>
      <c r="I65" s="119"/>
      <c r="J65" s="119"/>
      <c r="K65" s="119"/>
      <c r="L65" s="119"/>
      <c r="M65" s="119"/>
      <c r="N65" s="119"/>
      <c r="O65" s="119"/>
      <c r="P65" s="119"/>
      <c r="Q65" s="77" t="s">
        <v>1</v>
      </c>
      <c r="R65" s="72" t="str">
        <f>IF(H64="Erdgas","Erdgaskosten exkl. Steuern, Abgaben, Netzentgelte, etc.","Stromkosten exkl. Steuern, Abgaben, Netzentgelte, etc.")</f>
        <v>Stromkosten exkl. Steuern, Abgaben, Netzentgelte, etc.</v>
      </c>
      <c r="S65" s="61"/>
      <c r="T65" s="61"/>
      <c r="U65" s="96"/>
      <c r="V65" s="80"/>
      <c r="W65" s="81"/>
      <c r="X65" s="61"/>
    </row>
    <row r="66" spans="1:24" s="73" customFormat="1" ht="16.5" thickBot="1" x14ac:dyDescent="0.35">
      <c r="A66" s="47"/>
      <c r="B66" s="72" t="str">
        <f>IF(AND(H64="Erdgas",H63="Nein"),"Aliquoter Erdgasverbrauch in kWh von 1. Februar bis 30. September 2022",IF(H64="Erdgas","Erdgasverbrauch in kWh von 1. Februar bis 30. September 2022",IF(AND(H64="Strom",H63="Nein"),"Aliquoter Stromverbrauch in kWh von 1. Februar bis 30. September 2022","Stromverbrauch in kWh von 1. Februar bis 30. September 2022")))</f>
        <v>Stromverbrauch in kWh von 1. Februar bis 30. September 2022</v>
      </c>
      <c r="C66" s="72"/>
      <c r="D66" s="61"/>
      <c r="E66" s="61"/>
      <c r="F66" s="61"/>
      <c r="G66" s="61"/>
      <c r="H66" s="97">
        <f>SUM(I66:P66)</f>
        <v>0</v>
      </c>
      <c r="I66" s="120" t="str">
        <f>IFERROR(IF(H63="Nein",VLOOKUP(H62,'1 - Strom und Erdgas 2021'!H:AA,20,FALSE)/12,""),"")</f>
        <v/>
      </c>
      <c r="J66" s="120" t="str">
        <f>IFERROR(IF(H63="Nein",VLOOKUP(H62,'1 - Strom und Erdgas 2021'!H:AA,20,FALSE)/12,""),"")</f>
        <v/>
      </c>
      <c r="K66" s="120" t="str">
        <f>IFERROR(IF(H63="Nein",VLOOKUP(H62,'1 - Strom und Erdgas 2021'!H:AA,20,FALSE)/12,""),"")</f>
        <v/>
      </c>
      <c r="L66" s="120" t="str">
        <f>IFERROR(IF(H63="Nein",VLOOKUP(H62,'1 - Strom und Erdgas 2021'!H:AA,20,FALSE)/12,""),"")</f>
        <v/>
      </c>
      <c r="M66" s="120" t="str">
        <f>IFERROR(IF(H63="Nein",VLOOKUP(H62,'1 - Strom und Erdgas 2021'!H:AA,20,FALSE)/12,""),"")</f>
        <v/>
      </c>
      <c r="N66" s="120" t="str">
        <f>IFERROR(IF(H63="Nein",VLOOKUP(H62,'1 - Strom und Erdgas 2021'!H:AA,20,FALSE)/12,""),"")</f>
        <v/>
      </c>
      <c r="O66" s="120" t="str">
        <f>IFERROR(IF(H63="Nein",VLOOKUP(H62,'1 - Strom und Erdgas 2021'!H:AA,20,FALSE)/12,""),"")</f>
        <v/>
      </c>
      <c r="P66" s="120" t="str">
        <f>IFERROR(IF(H63="Nein",VLOOKUP(H62,'1 - Strom und Erdgas 2021'!H:AA,20,FALSE)/12,""),"")</f>
        <v/>
      </c>
      <c r="Q66" s="77" t="s">
        <v>1</v>
      </c>
      <c r="R66" s="98" t="str">
        <f>IFERROR(IF(H63="Nein","Vorbefüllte Verbrauchswerte wurden aliquot (d.h. 1/12) aus dem Jahr 2021 übernommen.","Bitte ergänzen Sie die monatlichen Verbrauchswerte gem. Lastprofilzähler"),"")</f>
        <v>Bitte ergänzen Sie die monatlichen Verbrauchswerte gem. Lastprofilzähler</v>
      </c>
      <c r="S66" s="99"/>
      <c r="T66" s="99"/>
      <c r="U66" s="99"/>
      <c r="V66" s="99"/>
      <c r="W66" s="99"/>
      <c r="X66" s="99"/>
    </row>
    <row r="67" spans="1:24" s="73" customFormat="1" ht="15.75" thickBot="1" x14ac:dyDescent="0.3">
      <c r="A67" s="47"/>
      <c r="B67" s="74"/>
      <c r="C67" s="74"/>
      <c r="D67" s="74"/>
      <c r="E67" s="74"/>
      <c r="F67" s="74"/>
      <c r="G67" s="88"/>
      <c r="H67" s="74"/>
      <c r="I67" s="74"/>
      <c r="J67" s="74"/>
      <c r="K67" s="74"/>
      <c r="L67" s="74"/>
      <c r="M67" s="74"/>
      <c r="N67" s="74"/>
      <c r="O67" s="74"/>
      <c r="P67" s="74"/>
      <c r="Q67" s="74"/>
      <c r="R67" s="74"/>
      <c r="S67" s="74"/>
      <c r="T67" s="74"/>
      <c r="U67" s="74"/>
      <c r="V67" s="74"/>
      <c r="W67" s="74"/>
      <c r="X67" s="74"/>
    </row>
    <row r="68" spans="1:24" s="73" customFormat="1" ht="16.5" customHeight="1" x14ac:dyDescent="0.3">
      <c r="A68" s="47"/>
      <c r="B68" s="72"/>
      <c r="C68" s="72"/>
      <c r="D68" s="61"/>
      <c r="E68" s="61"/>
      <c r="F68" s="61"/>
      <c r="G68" s="100"/>
      <c r="H68" s="61"/>
      <c r="I68" s="101"/>
      <c r="J68" s="101"/>
      <c r="K68" s="101"/>
      <c r="L68" s="101"/>
      <c r="M68" s="101"/>
      <c r="N68" s="101"/>
      <c r="O68" s="101"/>
      <c r="P68" s="101"/>
      <c r="Q68" s="102"/>
      <c r="R68" s="103"/>
      <c r="S68" s="104"/>
      <c r="T68" s="100"/>
      <c r="U68" s="100"/>
      <c r="V68" s="100"/>
      <c r="W68" s="105"/>
      <c r="X68" s="81"/>
    </row>
    <row r="69" spans="1:24" s="73" customFormat="1" ht="18.75" x14ac:dyDescent="0.4">
      <c r="A69" s="47"/>
      <c r="B69" s="71" t="s">
        <v>11</v>
      </c>
      <c r="C69" s="72"/>
      <c r="D69" s="61"/>
      <c r="E69" s="61"/>
      <c r="F69" s="101"/>
      <c r="G69" s="106"/>
      <c r="H69" s="101"/>
      <c r="I69" s="61"/>
      <c r="J69" s="61"/>
      <c r="K69" s="61"/>
      <c r="L69" s="61"/>
      <c r="M69" s="61"/>
      <c r="N69" s="61"/>
      <c r="O69" s="61"/>
      <c r="P69" s="61"/>
      <c r="Q69" s="107"/>
      <c r="R69" s="108"/>
      <c r="S69" s="109"/>
      <c r="T69" s="100"/>
      <c r="U69" s="100"/>
      <c r="V69" s="100"/>
      <c r="W69" s="100"/>
      <c r="X69" s="61"/>
    </row>
    <row r="70" spans="1:24" s="73" customFormat="1" ht="15.75" x14ac:dyDescent="0.3">
      <c r="A70" s="47"/>
      <c r="B70" s="61" t="s">
        <v>46</v>
      </c>
      <c r="C70" s="72"/>
      <c r="D70" s="61"/>
      <c r="E70" s="61"/>
      <c r="F70" s="101"/>
      <c r="G70" s="106"/>
      <c r="H70" s="80">
        <f>SUMIFS(H:H,B:B,"Aliquoter Stromverbrauch in kWh von 1. Februar bis 30. September 2022")</f>
        <v>0</v>
      </c>
      <c r="I70" s="81" t="s">
        <v>3</v>
      </c>
      <c r="J70" s="77" t="s">
        <v>1</v>
      </c>
      <c r="K70" s="72" t="s">
        <v>44</v>
      </c>
      <c r="L70" s="61"/>
      <c r="M70" s="61"/>
      <c r="N70" s="61"/>
      <c r="O70" s="61"/>
      <c r="P70" s="61"/>
      <c r="Q70" s="107"/>
      <c r="R70" s="108"/>
      <c r="S70" s="109"/>
      <c r="T70" s="100"/>
      <c r="U70" s="100"/>
      <c r="V70" s="100"/>
      <c r="W70" s="100"/>
      <c r="X70" s="61"/>
    </row>
    <row r="71" spans="1:24" s="73" customFormat="1" ht="15.75" x14ac:dyDescent="0.3">
      <c r="A71" s="47"/>
      <c r="B71" s="61" t="s">
        <v>47</v>
      </c>
      <c r="C71" s="72"/>
      <c r="D71" s="61"/>
      <c r="E71" s="61"/>
      <c r="F71" s="101"/>
      <c r="G71" s="106"/>
      <c r="H71" s="80">
        <f>SUMIFS(H:H,B:B,"Stromverbrauch in kWh von 1. Februar bis 30. September 2022")</f>
        <v>0</v>
      </c>
      <c r="I71" s="81" t="s">
        <v>3</v>
      </c>
      <c r="J71" s="61"/>
      <c r="K71" s="61"/>
      <c r="L71" s="61"/>
      <c r="M71" s="61"/>
      <c r="N71" s="61"/>
      <c r="O71" s="61"/>
      <c r="P71" s="61"/>
      <c r="Q71" s="107"/>
      <c r="R71" s="108"/>
      <c r="S71" s="109"/>
      <c r="T71" s="100"/>
      <c r="U71" s="100"/>
      <c r="V71" s="100"/>
      <c r="W71" s="100"/>
      <c r="X71" s="61"/>
    </row>
    <row r="72" spans="1:24" s="73" customFormat="1" ht="15.75" x14ac:dyDescent="0.3">
      <c r="A72" s="47"/>
      <c r="B72" s="61" t="s">
        <v>9</v>
      </c>
      <c r="C72" s="61"/>
      <c r="D72" s="61"/>
      <c r="E72" s="61"/>
      <c r="F72" s="61"/>
      <c r="G72" s="100"/>
      <c r="H72" s="80">
        <f>SUM(H70:H71)</f>
        <v>0</v>
      </c>
      <c r="I72" s="81" t="s">
        <v>3</v>
      </c>
      <c r="J72" s="61"/>
      <c r="K72" s="61"/>
      <c r="L72" s="61"/>
      <c r="M72" s="61"/>
      <c r="N72" s="61"/>
      <c r="O72" s="61"/>
      <c r="P72" s="61"/>
      <c r="Q72" s="100"/>
      <c r="R72" s="100"/>
      <c r="S72" s="100"/>
      <c r="T72" s="100"/>
      <c r="U72" s="100"/>
      <c r="V72" s="100"/>
      <c r="W72" s="100"/>
      <c r="X72" s="61"/>
    </row>
    <row r="73" spans="1:24" s="73" customFormat="1" ht="15.75" x14ac:dyDescent="0.3">
      <c r="A73" s="47"/>
      <c r="B73" s="61"/>
      <c r="C73" s="61"/>
      <c r="D73" s="61"/>
      <c r="E73" s="61"/>
      <c r="F73" s="61"/>
      <c r="G73" s="100"/>
      <c r="H73" s="80"/>
      <c r="I73" s="81"/>
      <c r="J73" s="61"/>
      <c r="K73" s="61"/>
      <c r="L73" s="61"/>
      <c r="M73" s="61"/>
      <c r="N73" s="61"/>
      <c r="O73" s="61"/>
      <c r="P73" s="61"/>
      <c r="Q73" s="61"/>
      <c r="R73" s="61"/>
      <c r="S73" s="61"/>
      <c r="T73" s="61"/>
      <c r="U73" s="61"/>
      <c r="V73" s="61"/>
      <c r="W73" s="61"/>
      <c r="X73" s="61"/>
    </row>
    <row r="74" spans="1:24" s="73" customFormat="1" ht="15.75" x14ac:dyDescent="0.3">
      <c r="A74" s="47"/>
      <c r="B74" s="61" t="s">
        <v>4</v>
      </c>
      <c r="C74" s="61"/>
      <c r="D74" s="61"/>
      <c r="E74" s="61"/>
      <c r="F74" s="61"/>
      <c r="G74" s="100"/>
      <c r="H74" s="110">
        <f>IFERROR(SUMIFS(G:G,B:B,"Arbeitspreis pro kWh Strom in EUR")/H72,0)</f>
        <v>0</v>
      </c>
      <c r="I74" s="111" t="s">
        <v>2</v>
      </c>
      <c r="J74" s="77" t="s">
        <v>1</v>
      </c>
      <c r="K74" s="72" t="s">
        <v>30</v>
      </c>
      <c r="L74" s="61"/>
      <c r="M74" s="61"/>
      <c r="N74" s="61"/>
      <c r="O74" s="61"/>
      <c r="P74" s="61"/>
      <c r="Q74" s="61"/>
      <c r="R74" s="61"/>
      <c r="S74" s="61"/>
      <c r="T74" s="61"/>
      <c r="U74" s="61"/>
      <c r="V74" s="112"/>
      <c r="W74" s="61"/>
      <c r="X74" s="61"/>
    </row>
    <row r="75" spans="1:24" s="73" customFormat="1" ht="15.75" x14ac:dyDescent="0.3">
      <c r="A75" s="47"/>
      <c r="B75" s="72" t="s">
        <v>42</v>
      </c>
      <c r="C75" s="72"/>
      <c r="D75" s="72"/>
      <c r="E75" s="72"/>
      <c r="F75" s="72"/>
      <c r="G75" s="86"/>
      <c r="H75" s="82">
        <f>'1 - Strom und Erdgas 2021'!$H$78</f>
        <v>0</v>
      </c>
      <c r="I75" s="111" t="s">
        <v>2</v>
      </c>
      <c r="J75" s="77"/>
      <c r="K75" s="72"/>
      <c r="L75" s="61"/>
      <c r="M75" s="61"/>
      <c r="N75" s="61"/>
      <c r="O75" s="61"/>
      <c r="P75" s="61"/>
      <c r="Q75" s="61"/>
      <c r="R75" s="61"/>
      <c r="S75" s="61"/>
      <c r="T75" s="61"/>
      <c r="U75" s="61"/>
      <c r="V75" s="61"/>
      <c r="W75" s="61"/>
      <c r="X75" s="61"/>
    </row>
    <row r="76" spans="1:24" s="83" customFormat="1" ht="15.75" x14ac:dyDescent="0.3">
      <c r="A76" s="51"/>
      <c r="B76" s="72" t="s">
        <v>6</v>
      </c>
      <c r="C76" s="72"/>
      <c r="D76" s="72"/>
      <c r="E76" s="72"/>
      <c r="F76" s="72"/>
      <c r="G76" s="86"/>
      <c r="H76" s="82">
        <f>IF(H75=0,0,ROUND(MAX(IFERROR(H74-H75,0),0),4))</f>
        <v>0</v>
      </c>
      <c r="I76" s="111" t="s">
        <v>2</v>
      </c>
      <c r="J76" s="77"/>
      <c r="K76" s="72"/>
      <c r="L76" s="72"/>
      <c r="M76" s="72"/>
      <c r="N76" s="72"/>
      <c r="O76" s="72"/>
      <c r="P76" s="72"/>
      <c r="Q76" s="72"/>
      <c r="R76" s="72"/>
      <c r="S76" s="72"/>
      <c r="T76" s="72"/>
      <c r="U76" s="72"/>
      <c r="V76" s="72"/>
      <c r="W76" s="72"/>
      <c r="X76" s="72"/>
    </row>
    <row r="77" spans="1:24" s="73" customFormat="1" ht="15.75" x14ac:dyDescent="0.3">
      <c r="A77" s="47"/>
      <c r="B77" s="61"/>
      <c r="C77" s="61"/>
      <c r="D77" s="61"/>
      <c r="E77" s="61"/>
      <c r="F77" s="61"/>
      <c r="G77" s="100"/>
      <c r="H77" s="82"/>
      <c r="I77" s="111"/>
      <c r="J77" s="77"/>
      <c r="K77" s="72"/>
      <c r="L77" s="61"/>
      <c r="M77" s="61"/>
      <c r="N77" s="61"/>
      <c r="O77" s="61"/>
      <c r="P77" s="61"/>
      <c r="Q77" s="61"/>
      <c r="R77" s="61"/>
      <c r="S77" s="61"/>
      <c r="T77" s="61"/>
      <c r="U77" s="61"/>
      <c r="V77" s="61"/>
      <c r="W77" s="61"/>
      <c r="X77" s="61"/>
    </row>
    <row r="78" spans="1:24" s="73" customFormat="1" ht="18.75" x14ac:dyDescent="0.4">
      <c r="A78" s="47"/>
      <c r="B78" s="71" t="s">
        <v>12</v>
      </c>
      <c r="C78" s="72"/>
      <c r="D78" s="61"/>
      <c r="E78" s="61"/>
      <c r="F78" s="101"/>
      <c r="G78" s="106"/>
      <c r="H78" s="61"/>
      <c r="I78" s="61"/>
      <c r="J78" s="61"/>
      <c r="K78" s="61"/>
      <c r="L78" s="61"/>
      <c r="M78" s="61"/>
      <c r="N78" s="61"/>
      <c r="O78" s="61"/>
      <c r="P78" s="61"/>
      <c r="Q78" s="61"/>
      <c r="R78" s="61"/>
      <c r="S78" s="61"/>
      <c r="T78" s="61"/>
      <c r="U78" s="61"/>
      <c r="V78" s="61"/>
      <c r="W78" s="61"/>
      <c r="X78" s="61"/>
    </row>
    <row r="79" spans="1:24" s="73" customFormat="1" ht="15.75" x14ac:dyDescent="0.3">
      <c r="A79" s="47"/>
      <c r="B79" s="61" t="s">
        <v>48</v>
      </c>
      <c r="C79" s="72"/>
      <c r="D79" s="61"/>
      <c r="E79" s="61"/>
      <c r="F79" s="101"/>
      <c r="G79" s="106"/>
      <c r="H79" s="80">
        <f>SUMIFS(H:H,B:B,"Aliquoter Erdgasverbrauch in kWh von 1. Februar bis 30. September 2022")</f>
        <v>0</v>
      </c>
      <c r="I79" s="81" t="s">
        <v>3</v>
      </c>
      <c r="J79" s="77" t="s">
        <v>1</v>
      </c>
      <c r="K79" s="72" t="s">
        <v>45</v>
      </c>
      <c r="L79" s="61"/>
      <c r="M79" s="61"/>
      <c r="N79" s="61"/>
      <c r="O79" s="61"/>
      <c r="P79" s="61"/>
      <c r="Q79" s="61"/>
      <c r="R79" s="61"/>
      <c r="S79" s="61"/>
      <c r="T79" s="61"/>
      <c r="U79" s="61"/>
      <c r="V79" s="61"/>
      <c r="W79" s="61"/>
      <c r="X79" s="61"/>
    </row>
    <row r="80" spans="1:24" s="73" customFormat="1" ht="15.75" x14ac:dyDescent="0.3">
      <c r="A80" s="47"/>
      <c r="B80" s="61" t="s">
        <v>49</v>
      </c>
      <c r="C80" s="72"/>
      <c r="D80" s="61"/>
      <c r="E80" s="61"/>
      <c r="F80" s="101"/>
      <c r="G80" s="106"/>
      <c r="H80" s="80">
        <f>SUMIFS(H:H,B:B,"Erdgasverbrauch in kWh von 1. Februar bis 30. September 2022")</f>
        <v>0</v>
      </c>
      <c r="I80" s="81" t="s">
        <v>3</v>
      </c>
      <c r="J80" s="61"/>
      <c r="K80" s="61"/>
      <c r="L80" s="61"/>
      <c r="M80" s="61"/>
      <c r="N80" s="61"/>
      <c r="O80" s="61"/>
      <c r="P80" s="61"/>
      <c r="Q80" s="61"/>
      <c r="R80" s="61"/>
      <c r="S80" s="61"/>
      <c r="T80" s="61"/>
      <c r="U80" s="61"/>
      <c r="V80" s="61"/>
      <c r="W80" s="61"/>
      <c r="X80" s="61"/>
    </row>
    <row r="81" spans="1:24" s="73" customFormat="1" ht="15.75" x14ac:dyDescent="0.3">
      <c r="A81" s="47"/>
      <c r="B81" s="61" t="s">
        <v>13</v>
      </c>
      <c r="C81" s="61"/>
      <c r="D81" s="61"/>
      <c r="E81" s="61"/>
      <c r="F81" s="61"/>
      <c r="G81" s="100"/>
      <c r="H81" s="80">
        <f>SUM(H79:H80)</f>
        <v>0</v>
      </c>
      <c r="I81" s="81" t="s">
        <v>3</v>
      </c>
      <c r="J81" s="61"/>
      <c r="K81" s="61"/>
      <c r="L81" s="61"/>
      <c r="M81" s="61"/>
      <c r="N81" s="61"/>
      <c r="O81" s="61"/>
      <c r="P81" s="61"/>
      <c r="Q81" s="61"/>
      <c r="R81" s="61"/>
      <c r="S81" s="61"/>
      <c r="T81" s="61"/>
      <c r="U81" s="61"/>
      <c r="V81" s="61"/>
      <c r="W81" s="61"/>
      <c r="X81" s="61"/>
    </row>
    <row r="82" spans="1:24" s="73" customFormat="1" ht="15.75" x14ac:dyDescent="0.3">
      <c r="A82" s="47"/>
      <c r="B82" s="61"/>
      <c r="C82" s="61"/>
      <c r="D82" s="61"/>
      <c r="E82" s="61"/>
      <c r="F82" s="61"/>
      <c r="G82" s="100"/>
      <c r="H82" s="80"/>
      <c r="I82" s="81"/>
      <c r="J82" s="61"/>
      <c r="K82" s="61"/>
      <c r="L82" s="61"/>
      <c r="M82" s="61"/>
      <c r="N82" s="61"/>
      <c r="O82" s="61"/>
      <c r="P82" s="61"/>
      <c r="Q82" s="61"/>
      <c r="R82" s="61"/>
      <c r="S82" s="61"/>
      <c r="T82" s="61"/>
      <c r="U82" s="61"/>
      <c r="V82" s="61"/>
      <c r="W82" s="61"/>
      <c r="X82" s="61"/>
    </row>
    <row r="83" spans="1:24" s="73" customFormat="1" ht="15.75" x14ac:dyDescent="0.3">
      <c r="A83" s="47"/>
      <c r="B83" s="61" t="s">
        <v>4</v>
      </c>
      <c r="C83" s="72"/>
      <c r="D83" s="72"/>
      <c r="E83" s="72"/>
      <c r="F83" s="72"/>
      <c r="G83" s="86"/>
      <c r="H83" s="82">
        <f>IFERROR(SUMIFS(G:G,B:B,"Arbeitspreis pro kWh Erdgas in EUR")/H81,0)</f>
        <v>0</v>
      </c>
      <c r="I83" s="111" t="s">
        <v>2</v>
      </c>
      <c r="J83" s="77" t="s">
        <v>1</v>
      </c>
      <c r="K83" s="72" t="s">
        <v>31</v>
      </c>
      <c r="L83" s="61"/>
      <c r="M83" s="61"/>
      <c r="N83" s="61"/>
      <c r="O83" s="61"/>
      <c r="P83" s="61"/>
      <c r="Q83" s="61"/>
      <c r="R83" s="61"/>
      <c r="S83" s="61"/>
      <c r="T83" s="61"/>
      <c r="U83" s="61"/>
      <c r="V83" s="61"/>
      <c r="W83" s="61"/>
      <c r="X83" s="61"/>
    </row>
    <row r="84" spans="1:24" s="73" customFormat="1" ht="15.75" x14ac:dyDescent="0.3">
      <c r="A84" s="47"/>
      <c r="B84" s="72" t="s">
        <v>42</v>
      </c>
      <c r="C84" s="72"/>
      <c r="D84" s="72"/>
      <c r="E84" s="72"/>
      <c r="F84" s="72"/>
      <c r="G84" s="86"/>
      <c r="H84" s="82">
        <f>'1 - Strom und Erdgas 2021'!$H$83</f>
        <v>0</v>
      </c>
      <c r="I84" s="111" t="s">
        <v>2</v>
      </c>
      <c r="J84" s="61"/>
      <c r="K84" s="61"/>
      <c r="L84" s="61"/>
      <c r="M84" s="61"/>
      <c r="N84" s="61"/>
      <c r="O84" s="61"/>
      <c r="P84" s="61"/>
      <c r="Q84" s="61"/>
      <c r="R84" s="61"/>
      <c r="S84" s="61"/>
      <c r="T84" s="61"/>
      <c r="U84" s="61"/>
      <c r="V84" s="61"/>
      <c r="W84" s="61"/>
      <c r="X84" s="61"/>
    </row>
    <row r="85" spans="1:24" s="83" customFormat="1" ht="15.75" x14ac:dyDescent="0.3">
      <c r="A85" s="51"/>
      <c r="B85" s="72" t="s">
        <v>6</v>
      </c>
      <c r="C85" s="72"/>
      <c r="D85" s="72"/>
      <c r="E85" s="72"/>
      <c r="F85" s="72"/>
      <c r="G85" s="86"/>
      <c r="H85" s="82">
        <f>IF(H84=0,0,ROUND(MAX(IFERROR(H83-H84,0),0),4))</f>
        <v>0</v>
      </c>
      <c r="I85" s="111" t="s">
        <v>2</v>
      </c>
      <c r="J85" s="72"/>
      <c r="K85" s="72"/>
      <c r="L85" s="72"/>
      <c r="M85" s="72"/>
      <c r="N85" s="72"/>
      <c r="O85" s="72"/>
      <c r="P85" s="72"/>
      <c r="Q85" s="72"/>
      <c r="R85" s="72"/>
      <c r="S85" s="72"/>
      <c r="T85" s="72"/>
      <c r="U85" s="72"/>
      <c r="V85" s="72"/>
      <c r="W85" s="72"/>
      <c r="X85" s="72"/>
    </row>
    <row r="86" spans="1:24" s="83" customFormat="1" x14ac:dyDescent="0.25">
      <c r="A86" s="51"/>
      <c r="B86" s="72"/>
      <c r="C86" s="72"/>
      <c r="D86" s="72"/>
      <c r="E86" s="72"/>
      <c r="F86" s="72"/>
      <c r="G86" s="86"/>
      <c r="H86" s="72"/>
      <c r="I86" s="72"/>
      <c r="J86" s="72"/>
      <c r="K86" s="72"/>
      <c r="L86" s="72"/>
      <c r="M86" s="72"/>
      <c r="N86" s="72"/>
      <c r="O86" s="72"/>
      <c r="P86" s="72"/>
      <c r="Q86" s="72"/>
      <c r="R86" s="72"/>
      <c r="S86" s="72"/>
      <c r="T86" s="72"/>
      <c r="U86" s="72"/>
      <c r="V86" s="72"/>
      <c r="W86" s="72"/>
      <c r="X86" s="72"/>
    </row>
    <row r="87" spans="1:24" s="114" customFormat="1" x14ac:dyDescent="0.25">
      <c r="A87" s="113"/>
      <c r="G87" s="115"/>
    </row>
  </sheetData>
  <sheetProtection algorithmName="SHA-512" hashValue="GIDy7KgleSj5sGV62pr9Nv7iTbP1Y+912sSdnghVbIR0dmOjlZuFlVfK6UlOZ8gAG3//2SDf10oq28I2g1C4Uw==" saltValue="aZ8knImCwR63X84RqqZGXQ==" spinCount="100000" sheet="1" objects="1" scenarios="1"/>
  <dataValidations count="4">
    <dataValidation type="textLength" errorStyle="information" operator="equal" allowBlank="1" showErrorMessage="1" errorTitle="Achtung" error="Bitte geben Sie nur die letzten vier Stellen Ihrer Zählpunktnummer an." sqref="V8:W9" xr:uid="{1B729C8A-465E-4D44-99DD-BAE8F8A54DCF}">
      <formula1>4</formula1>
    </dataValidation>
    <dataValidation type="list" errorStyle="information" allowBlank="1" showInputMessage="1" errorTitle="Achtung" error="Bitte geben Sie nur die letzten vier Stellen Ihrer Zählpunktnummer an." sqref="H14 H21 H28 H35 H42 H49 H56 H63" xr:uid="{D06A8409-8A50-4353-8804-617459AD55D1}">
      <formula1>Lastprofilzähler</formula1>
    </dataValidation>
    <dataValidation type="whole" errorStyle="information" allowBlank="1" showInputMessage="1" showErrorMessage="1" errorTitle="Achtung" error="Bitte geben Sie nur die letzten vier Stellen Ihrer Zählpunktnummer an." sqref="H13 H20 H27 H34 H41 H48 H55 H62" xr:uid="{86A40B56-9BFD-4D35-BB95-11C5C8B1C4CD}">
      <formula1>0</formula1>
      <formula2>9999</formula2>
    </dataValidation>
    <dataValidation type="list" allowBlank="1" showInputMessage="1" showErrorMessage="1" sqref="H15 H22 H29 H36 H43 H50 H57 H64" xr:uid="{ED2B35CE-B885-4BDE-90C7-8CD442F16BED}">
      <formula1>Energieart</formula1>
    </dataValidation>
  </dataValidations>
  <pageMargins left="0.7" right="0.7" top="0.78740157499999996" bottom="0.78740157499999996" header="0.3" footer="0.3"/>
  <pageSetup paperSize="9" scale="32" orientation="portrait" r:id="rId1"/>
  <rowBreaks count="2" manualBreakCount="2">
    <brk id="39" max="16383" man="1"/>
    <brk id="9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B4A7D-24F0-4D64-B698-5DDE69A31072}">
  <sheetPr codeName="Tabelle4"/>
  <dimension ref="A2:X28"/>
  <sheetViews>
    <sheetView showGridLines="0" zoomScale="85" zoomScaleNormal="85" workbookViewId="0">
      <selection activeCell="I12" sqref="I12"/>
    </sheetView>
  </sheetViews>
  <sheetFormatPr baseColWidth="10" defaultColWidth="11.42578125" defaultRowHeight="15" x14ac:dyDescent="0.25"/>
  <cols>
    <col min="1" max="1" width="2.42578125" style="47" customWidth="1"/>
    <col min="2" max="8" width="11.42578125" style="47"/>
    <col min="9" max="9" width="17.85546875" style="47" bestFit="1" customWidth="1"/>
    <col min="10" max="16" width="11.42578125" style="47"/>
    <col min="17" max="17" width="19.42578125" style="47" customWidth="1"/>
    <col min="18" max="16384" width="11.42578125" style="47"/>
  </cols>
  <sheetData>
    <row r="2" spans="1:24" ht="27" x14ac:dyDescent="0.5">
      <c r="B2" s="50" t="s">
        <v>0</v>
      </c>
    </row>
    <row r="3" spans="1:24" ht="18.75" x14ac:dyDescent="0.3">
      <c r="B3" s="52" t="s">
        <v>57</v>
      </c>
    </row>
    <row r="6" spans="1:24" s="73" customFormat="1" ht="18.75" x14ac:dyDescent="0.4">
      <c r="A6" s="47"/>
      <c r="B6" s="71" t="s">
        <v>38</v>
      </c>
      <c r="C6" s="72"/>
      <c r="D6" s="72"/>
      <c r="E6" s="72"/>
      <c r="F6" s="72"/>
      <c r="G6" s="72"/>
      <c r="H6" s="72"/>
      <c r="I6" s="72"/>
      <c r="J6" s="72"/>
      <c r="K6" s="72"/>
      <c r="L6" s="72"/>
      <c r="M6" s="72"/>
      <c r="N6" s="61"/>
      <c r="O6" s="61"/>
      <c r="P6" s="61"/>
      <c r="Q6" s="61"/>
      <c r="R6" s="61"/>
      <c r="S6" s="61"/>
      <c r="T6" s="61"/>
      <c r="U6" s="61"/>
      <c r="V6" s="61"/>
      <c r="W6" s="61"/>
      <c r="X6" s="61"/>
    </row>
    <row r="7" spans="1:24" s="73" customFormat="1" x14ac:dyDescent="0.25">
      <c r="A7" s="47"/>
      <c r="B7" s="72"/>
      <c r="C7" s="72"/>
      <c r="D7" s="72"/>
      <c r="E7" s="72"/>
      <c r="F7" s="72"/>
      <c r="G7" s="72"/>
      <c r="H7" s="72"/>
      <c r="I7" s="72"/>
      <c r="J7" s="72"/>
      <c r="K7" s="72"/>
      <c r="L7" s="72"/>
      <c r="M7" s="72"/>
      <c r="N7" s="61"/>
      <c r="O7" s="61"/>
      <c r="P7" s="61"/>
      <c r="Q7" s="61"/>
      <c r="R7" s="61"/>
      <c r="S7" s="61"/>
      <c r="T7" s="61"/>
      <c r="U7" s="61"/>
      <c r="V7" s="61"/>
      <c r="W7" s="61"/>
      <c r="X7" s="61"/>
    </row>
    <row r="8" spans="1:24" s="73" customFormat="1" x14ac:dyDescent="0.25">
      <c r="A8" s="47"/>
      <c r="B8" s="72" t="s">
        <v>37</v>
      </c>
      <c r="C8" s="72"/>
      <c r="D8" s="72"/>
      <c r="E8" s="72"/>
      <c r="F8" s="72"/>
      <c r="G8" s="72"/>
      <c r="H8" s="72"/>
      <c r="I8" s="72"/>
      <c r="J8" s="72"/>
      <c r="K8" s="72"/>
      <c r="L8" s="72"/>
      <c r="M8" s="72"/>
      <c r="N8" s="61"/>
      <c r="O8" s="61"/>
      <c r="P8" s="61"/>
      <c r="Q8" s="61"/>
      <c r="R8" s="61"/>
      <c r="S8" s="61"/>
      <c r="T8" s="61"/>
      <c r="U8" s="61"/>
      <c r="V8" s="61"/>
      <c r="W8" s="61"/>
      <c r="X8" s="61"/>
    </row>
    <row r="9" spans="1:24" s="73" customFormat="1" ht="15.75" thickBot="1" x14ac:dyDescent="0.3">
      <c r="A9" s="47"/>
      <c r="B9" s="74"/>
      <c r="C9" s="74"/>
      <c r="D9" s="74"/>
      <c r="E9" s="74"/>
      <c r="F9" s="74"/>
      <c r="G9" s="74"/>
      <c r="H9" s="74"/>
      <c r="I9" s="74"/>
      <c r="J9" s="74"/>
      <c r="K9" s="74"/>
      <c r="L9" s="74"/>
      <c r="M9" s="74"/>
      <c r="N9" s="74"/>
      <c r="O9" s="74"/>
      <c r="P9" s="74"/>
      <c r="Q9" s="74"/>
      <c r="R9" s="74"/>
      <c r="S9" s="74"/>
      <c r="T9" s="74"/>
      <c r="U9" s="74"/>
      <c r="V9" s="74"/>
      <c r="W9" s="74"/>
      <c r="X9" s="74"/>
    </row>
    <row r="10" spans="1:24" s="73" customFormat="1" x14ac:dyDescent="0.25">
      <c r="A10" s="47"/>
      <c r="B10" s="72"/>
      <c r="C10" s="72"/>
      <c r="D10" s="72"/>
      <c r="E10" s="72"/>
      <c r="F10" s="72"/>
      <c r="G10" s="72"/>
      <c r="H10" s="72"/>
      <c r="I10" s="72"/>
      <c r="J10" s="72"/>
      <c r="K10" s="72"/>
      <c r="L10" s="72"/>
      <c r="M10" s="72"/>
      <c r="N10" s="61"/>
      <c r="O10" s="61"/>
      <c r="P10" s="61"/>
      <c r="Q10" s="61"/>
      <c r="R10" s="61"/>
      <c r="S10" s="61"/>
      <c r="T10" s="61"/>
      <c r="U10" s="61"/>
      <c r="V10" s="61"/>
      <c r="W10" s="61"/>
      <c r="X10" s="61"/>
    </row>
    <row r="11" spans="1:24" s="73" customFormat="1" ht="19.5" thickBot="1" x14ac:dyDescent="0.45">
      <c r="A11" s="47"/>
      <c r="B11" s="71" t="s">
        <v>17</v>
      </c>
      <c r="C11" s="72"/>
      <c r="D11" s="61"/>
      <c r="E11" s="61"/>
      <c r="F11" s="61"/>
      <c r="G11" s="61"/>
      <c r="H11" s="61"/>
      <c r="I11" s="89"/>
      <c r="J11" s="89"/>
      <c r="K11" s="89"/>
      <c r="L11" s="89"/>
      <c r="M11" s="89"/>
      <c r="N11" s="89"/>
      <c r="O11" s="89"/>
      <c r="P11" s="89"/>
      <c r="Q11" s="121"/>
      <c r="R11" s="61"/>
      <c r="S11" s="90"/>
      <c r="T11" s="90"/>
      <c r="U11" s="90"/>
      <c r="V11" s="90"/>
      <c r="W11" s="90"/>
      <c r="X11" s="90"/>
    </row>
    <row r="12" spans="1:24" s="73" customFormat="1" ht="16.5" thickBot="1" x14ac:dyDescent="0.35">
      <c r="A12" s="47"/>
      <c r="B12" s="72" t="s">
        <v>19</v>
      </c>
      <c r="C12" s="72"/>
      <c r="D12" s="61"/>
      <c r="E12" s="61"/>
      <c r="F12" s="61"/>
      <c r="G12" s="61"/>
      <c r="H12" s="61"/>
      <c r="I12" s="41"/>
      <c r="J12" s="89" t="s">
        <v>16</v>
      </c>
      <c r="K12" s="77" t="s">
        <v>1</v>
      </c>
      <c r="L12" s="72" t="s">
        <v>20</v>
      </c>
      <c r="M12" s="89"/>
      <c r="N12" s="89"/>
      <c r="O12" s="89"/>
      <c r="P12" s="89"/>
      <c r="Q12" s="121"/>
      <c r="R12" s="61"/>
      <c r="S12" s="90"/>
      <c r="T12" s="90"/>
      <c r="U12" s="90"/>
      <c r="V12" s="90"/>
      <c r="W12" s="90"/>
      <c r="X12" s="90"/>
    </row>
    <row r="13" spans="1:24" s="73" customFormat="1" ht="16.5" thickBot="1" x14ac:dyDescent="0.35">
      <c r="A13" s="47"/>
      <c r="B13" s="72" t="s">
        <v>29</v>
      </c>
      <c r="C13" s="72"/>
      <c r="D13" s="61"/>
      <c r="E13" s="61"/>
      <c r="F13" s="61"/>
      <c r="G13" s="61"/>
      <c r="H13" s="61"/>
      <c r="I13" s="42"/>
      <c r="J13" s="89" t="s">
        <v>2</v>
      </c>
      <c r="K13" s="77" t="s">
        <v>1</v>
      </c>
      <c r="L13" s="72" t="s">
        <v>51</v>
      </c>
      <c r="M13" s="89"/>
      <c r="N13" s="89"/>
      <c r="O13" s="89"/>
      <c r="P13" s="89"/>
      <c r="Q13" s="121"/>
      <c r="R13" s="121"/>
      <c r="S13" s="121"/>
      <c r="T13" s="61"/>
      <c r="U13" s="61"/>
      <c r="V13" s="96"/>
      <c r="W13" s="80"/>
      <c r="X13" s="81"/>
    </row>
    <row r="14" spans="1:24" s="73" customFormat="1" ht="15.6" customHeight="1" x14ac:dyDescent="0.3">
      <c r="A14" s="47"/>
      <c r="B14" s="72"/>
      <c r="C14" s="72"/>
      <c r="D14" s="61"/>
      <c r="E14" s="61"/>
      <c r="F14" s="61"/>
      <c r="G14" s="61"/>
      <c r="H14" s="61"/>
      <c r="I14" s="138" t="str">
        <f>IF(AND(I13&gt;0,I13&lt;=1.2984),"Da keine Preissteigerung vorliegt, ist der Benzinverbrauch nicht förderungsfähig","")</f>
        <v/>
      </c>
      <c r="J14" s="89"/>
      <c r="K14" s="77"/>
      <c r="L14" s="72"/>
      <c r="M14" s="89"/>
      <c r="N14" s="89"/>
      <c r="O14" s="89"/>
      <c r="P14" s="89"/>
      <c r="Q14" s="121"/>
      <c r="R14" s="121"/>
      <c r="S14" s="121"/>
      <c r="T14" s="61"/>
      <c r="U14" s="61"/>
      <c r="V14" s="96"/>
      <c r="W14" s="80"/>
      <c r="X14" s="81"/>
    </row>
    <row r="15" spans="1:24" s="73" customFormat="1" ht="19.5" thickBot="1" x14ac:dyDescent="0.45">
      <c r="A15" s="47"/>
      <c r="B15" s="71" t="s">
        <v>18</v>
      </c>
      <c r="C15" s="72"/>
      <c r="D15" s="61"/>
      <c r="E15" s="61"/>
      <c r="F15" s="61"/>
      <c r="G15" s="61"/>
      <c r="H15" s="61"/>
      <c r="I15" s="89"/>
      <c r="J15" s="89"/>
      <c r="K15" s="89"/>
      <c r="L15" s="89"/>
      <c r="M15" s="89"/>
      <c r="N15" s="89"/>
      <c r="O15" s="89"/>
      <c r="P15" s="89"/>
      <c r="Q15" s="121"/>
      <c r="R15" s="121"/>
      <c r="S15" s="121"/>
      <c r="T15" s="61"/>
      <c r="U15" s="61"/>
      <c r="V15" s="96"/>
      <c r="W15" s="80"/>
      <c r="X15" s="81"/>
    </row>
    <row r="16" spans="1:24" s="73" customFormat="1" ht="16.5" thickBot="1" x14ac:dyDescent="0.35">
      <c r="A16" s="47"/>
      <c r="B16" s="72" t="s">
        <v>22</v>
      </c>
      <c r="C16" s="72"/>
      <c r="D16" s="61"/>
      <c r="E16" s="61"/>
      <c r="F16" s="61"/>
      <c r="G16" s="61"/>
      <c r="H16" s="61"/>
      <c r="I16" s="41"/>
      <c r="J16" s="89" t="s">
        <v>16</v>
      </c>
      <c r="K16" s="77" t="s">
        <v>1</v>
      </c>
      <c r="L16" s="72" t="s">
        <v>20</v>
      </c>
      <c r="M16" s="89"/>
      <c r="N16" s="89"/>
      <c r="O16" s="89"/>
      <c r="P16" s="89"/>
      <c r="Q16" s="121"/>
      <c r="R16" s="121"/>
      <c r="S16" s="121"/>
      <c r="T16" s="61"/>
      <c r="U16" s="61"/>
      <c r="V16" s="96"/>
      <c r="W16" s="80"/>
      <c r="X16" s="81"/>
    </row>
    <row r="17" spans="1:24" s="83" customFormat="1" ht="16.5" thickBot="1" x14ac:dyDescent="0.35">
      <c r="A17" s="51"/>
      <c r="B17" s="72" t="s">
        <v>29</v>
      </c>
      <c r="C17" s="72"/>
      <c r="D17" s="61"/>
      <c r="E17" s="61"/>
      <c r="F17" s="61"/>
      <c r="G17" s="61"/>
      <c r="H17" s="61"/>
      <c r="I17" s="42"/>
      <c r="J17" s="89" t="s">
        <v>2</v>
      </c>
      <c r="K17" s="77" t="s">
        <v>1</v>
      </c>
      <c r="L17" s="72" t="s">
        <v>51</v>
      </c>
      <c r="M17" s="72"/>
      <c r="N17" s="72"/>
      <c r="O17" s="72"/>
      <c r="P17" s="72"/>
      <c r="Q17" s="72"/>
      <c r="R17" s="72"/>
      <c r="S17" s="72"/>
      <c r="T17" s="72"/>
      <c r="U17" s="72"/>
      <c r="V17" s="72"/>
      <c r="W17" s="72"/>
      <c r="X17" s="72"/>
    </row>
    <row r="18" spans="1:24" s="83" customFormat="1" ht="15.75" x14ac:dyDescent="0.3">
      <c r="A18" s="51"/>
      <c r="B18" s="72"/>
      <c r="C18" s="72"/>
      <c r="D18" s="61"/>
      <c r="E18" s="61"/>
      <c r="F18" s="61"/>
      <c r="G18" s="61"/>
      <c r="H18" s="61"/>
      <c r="I18" s="138" t="str">
        <f>IF(AND(I17&gt;0,I17&lt;=1.1964),"Da keine Preissteigerung vorliegt, ist der Dieselverbrauch nicht förderungsfähig","")</f>
        <v/>
      </c>
      <c r="J18" s="89"/>
      <c r="K18" s="77"/>
      <c r="L18" s="72"/>
      <c r="M18" s="72"/>
      <c r="N18" s="72"/>
      <c r="O18" s="72"/>
      <c r="P18" s="72"/>
      <c r="Q18" s="72"/>
      <c r="R18" s="72"/>
      <c r="S18" s="72"/>
      <c r="T18" s="72"/>
      <c r="U18" s="72"/>
      <c r="V18" s="72"/>
      <c r="W18" s="72"/>
      <c r="X18" s="72"/>
    </row>
    <row r="19" spans="1:24" s="114" customFormat="1" x14ac:dyDescent="0.25">
      <c r="A19" s="113"/>
    </row>
    <row r="21" spans="1:24" ht="18.75" x14ac:dyDescent="0.4">
      <c r="B21" s="71" t="s">
        <v>5</v>
      </c>
      <c r="C21" s="72"/>
      <c r="D21" s="72"/>
      <c r="E21" s="72"/>
      <c r="F21" s="72"/>
      <c r="G21" s="72"/>
      <c r="H21" s="72"/>
      <c r="I21" s="72"/>
      <c r="J21" s="72"/>
      <c r="K21" s="72"/>
      <c r="L21" s="72"/>
      <c r="M21" s="72"/>
      <c r="N21" s="61"/>
      <c r="O21" s="61"/>
      <c r="P21" s="61"/>
      <c r="Q21" s="61"/>
      <c r="R21" s="61"/>
      <c r="S21" s="61"/>
      <c r="T21" s="61"/>
      <c r="U21" s="61"/>
      <c r="V21" s="61"/>
      <c r="W21" s="61"/>
      <c r="X21" s="61"/>
    </row>
    <row r="22" spans="1:24" ht="18.75" x14ac:dyDescent="0.4">
      <c r="B22" s="71"/>
      <c r="C22" s="72"/>
      <c r="D22" s="72"/>
      <c r="E22" s="72"/>
      <c r="F22" s="72"/>
      <c r="G22" s="72"/>
      <c r="H22" s="72"/>
      <c r="I22" s="72"/>
      <c r="J22" s="72"/>
      <c r="K22" s="72"/>
      <c r="L22" s="72"/>
      <c r="M22" s="72"/>
      <c r="N22" s="61"/>
      <c r="O22" s="61"/>
      <c r="P22" s="61"/>
      <c r="Q22" s="61"/>
      <c r="R22" s="61"/>
      <c r="S22" s="61"/>
      <c r="T22" s="61"/>
      <c r="U22" s="61"/>
      <c r="V22" s="61"/>
      <c r="W22" s="61"/>
      <c r="X22" s="61"/>
    </row>
    <row r="23" spans="1:24" ht="18.75" x14ac:dyDescent="0.4">
      <c r="B23" s="71" t="s">
        <v>11</v>
      </c>
      <c r="C23" s="72"/>
      <c r="D23" s="72"/>
      <c r="E23" s="72"/>
      <c r="F23" s="72"/>
      <c r="G23" s="72"/>
      <c r="H23" s="72"/>
      <c r="I23" s="122">
        <f>IFERROR('2 - Strom und Erdgas 2022'!H76*0.3*(MIN('2 - Strom und Erdgas 2022'!H70,1000000)+'2 - Strom und Erdgas 2022'!H71),0)</f>
        <v>0</v>
      </c>
      <c r="J23" s="71" t="s">
        <v>2</v>
      </c>
      <c r="K23" s="77" t="s">
        <v>1</v>
      </c>
      <c r="L23" s="72" t="s">
        <v>50</v>
      </c>
      <c r="M23" s="72"/>
      <c r="N23" s="61"/>
      <c r="O23" s="61"/>
      <c r="P23" s="61"/>
      <c r="Q23" s="61"/>
      <c r="R23" s="61"/>
      <c r="S23" s="61"/>
      <c r="T23" s="61"/>
      <c r="U23" s="61"/>
      <c r="V23" s="61"/>
      <c r="W23" s="61"/>
      <c r="X23" s="61"/>
    </row>
    <row r="24" spans="1:24" ht="18.75" x14ac:dyDescent="0.4">
      <c r="B24" s="71" t="s">
        <v>12</v>
      </c>
      <c r="C24" s="72"/>
      <c r="D24" s="72"/>
      <c r="E24" s="72"/>
      <c r="F24" s="72"/>
      <c r="G24" s="72"/>
      <c r="H24" s="72"/>
      <c r="I24" s="122">
        <f>IFERROR('2 - Strom und Erdgas 2022'!H85*0.3*(MIN('2 - Strom und Erdgas 2022'!H79,1000000)+'2 - Strom und Erdgas 2022'!H80),"")</f>
        <v>0</v>
      </c>
      <c r="J24" s="71" t="s">
        <v>2</v>
      </c>
      <c r="K24" s="77" t="s">
        <v>1</v>
      </c>
      <c r="L24" s="72" t="s">
        <v>50</v>
      </c>
      <c r="M24" s="101"/>
      <c r="N24" s="101"/>
      <c r="O24" s="77"/>
      <c r="P24" s="72"/>
      <c r="Q24" s="61"/>
      <c r="R24" s="61"/>
      <c r="S24" s="61"/>
      <c r="T24" s="61"/>
      <c r="U24" s="61"/>
      <c r="V24" s="61"/>
      <c r="W24" s="61"/>
      <c r="X24" s="61"/>
    </row>
    <row r="25" spans="1:24" ht="18.75" x14ac:dyDescent="0.4">
      <c r="B25" s="71" t="s">
        <v>15</v>
      </c>
      <c r="C25" s="72"/>
      <c r="D25" s="72"/>
      <c r="E25" s="72"/>
      <c r="F25" s="72"/>
      <c r="G25" s="72"/>
      <c r="H25" s="72"/>
      <c r="I25" s="122">
        <f>(MAX(I16*(I17/1.2-0.397-0.6),0)+MAX(I12*(I13/1.2-0.482-0.6),0))*0.3</f>
        <v>0</v>
      </c>
      <c r="J25" s="71" t="s">
        <v>2</v>
      </c>
      <c r="K25" s="77" t="s">
        <v>1</v>
      </c>
      <c r="L25" s="72" t="s">
        <v>73</v>
      </c>
      <c r="M25" s="101"/>
      <c r="N25" s="101"/>
      <c r="O25" s="77"/>
      <c r="P25" s="72"/>
      <c r="Q25" s="61"/>
      <c r="R25" s="61"/>
      <c r="S25" s="61"/>
      <c r="T25" s="61"/>
      <c r="U25" s="61"/>
      <c r="V25" s="61"/>
      <c r="W25" s="61"/>
      <c r="X25" s="61"/>
    </row>
    <row r="26" spans="1:24" ht="18.75" x14ac:dyDescent="0.4">
      <c r="B26" s="123"/>
      <c r="C26" s="123"/>
      <c r="D26" s="124"/>
      <c r="E26" s="61"/>
      <c r="F26" s="101"/>
      <c r="G26" s="101"/>
      <c r="H26" s="125"/>
      <c r="I26" s="125"/>
      <c r="J26" s="126"/>
      <c r="K26" s="77"/>
      <c r="L26" s="72"/>
      <c r="M26" s="101"/>
      <c r="N26" s="101"/>
      <c r="O26" s="77"/>
      <c r="P26" s="72"/>
      <c r="Q26" s="61"/>
      <c r="R26" s="61"/>
      <c r="S26" s="61"/>
      <c r="T26" s="61"/>
      <c r="U26" s="61"/>
      <c r="V26" s="61"/>
      <c r="W26" s="61"/>
      <c r="X26" s="61"/>
    </row>
    <row r="27" spans="1:24" ht="18.75" x14ac:dyDescent="0.4">
      <c r="B27" s="123" t="s">
        <v>14</v>
      </c>
      <c r="C27" s="123"/>
      <c r="D27" s="124"/>
      <c r="E27" s="61"/>
      <c r="F27" s="127"/>
      <c r="G27" s="127"/>
      <c r="H27" s="127"/>
      <c r="I27" s="122">
        <f>IFERROR(IF((SUM(I23:I25))&gt;2000,MIN(IF(SUM(I23:I25)&lt;=20000,SUM(I23:I25)+500,SUM(I23:I25)),400000),0),"")</f>
        <v>0</v>
      </c>
      <c r="J27" s="71" t="s">
        <v>2</v>
      </c>
      <c r="K27" s="77" t="s">
        <v>1</v>
      </c>
      <c r="L27" s="142" t="str">
        <f>IF(I27&lt;=2000,"Der mögliche Gesamtzuschuss liegt unter der betragsmäßigen Untergrenze von EUR 2.000,- .",IF(I27&lt;=20000,"Die Berechnung des Zuschusses (max. 400 TEUR) erfolgt auf Basis Ihrer Angaben, die im Zuge der Antragstellung geprüft werden können. Der Energiekostenzuschuss beinhaltet einen Pauschalbetrag in Höhe von € 500,- zur Abdeckung der Steuerberatungskosten.","Die Berechnung des Zuschusses (max. 400 TEUR) erfolgt auf Basis Ihrer Angaben, die im Zuge der Antragstellung geprüft werden können."))</f>
        <v>Der mögliche Gesamtzuschuss liegt unter der betragsmäßigen Untergrenze von EUR 2.000,- .</v>
      </c>
      <c r="M27" s="143"/>
      <c r="N27" s="143"/>
      <c r="O27" s="143"/>
      <c r="P27" s="143"/>
      <c r="Q27" s="143"/>
      <c r="R27" s="143"/>
      <c r="S27" s="143"/>
      <c r="T27" s="143"/>
      <c r="U27" s="143"/>
      <c r="V27" s="143"/>
      <c r="W27" s="143"/>
      <c r="X27" s="143"/>
    </row>
    <row r="28" spans="1:24" x14ac:dyDescent="0.25">
      <c r="B28" s="72"/>
      <c r="C28" s="72"/>
      <c r="D28" s="72"/>
      <c r="E28" s="61"/>
      <c r="F28" s="101"/>
      <c r="G28" s="101"/>
      <c r="H28" s="101"/>
      <c r="I28" s="101"/>
      <c r="J28" s="101"/>
      <c r="K28" s="101"/>
      <c r="L28" s="143"/>
      <c r="M28" s="143"/>
      <c r="N28" s="143"/>
      <c r="O28" s="143"/>
      <c r="P28" s="143"/>
      <c r="Q28" s="143"/>
      <c r="R28" s="143"/>
      <c r="S28" s="143"/>
      <c r="T28" s="143"/>
      <c r="U28" s="143"/>
      <c r="V28" s="143"/>
      <c r="W28" s="143"/>
      <c r="X28" s="143"/>
    </row>
  </sheetData>
  <sheetProtection algorithmName="SHA-512" hashValue="UPTdLnmOTSQNoPSZR0mFFp1sCEYwz9yJ23XdWIB5cuJI7bm+HAKfuWthR8NbZQFeOOR0hyMGCQbGiWDrOmLfSg==" saltValue="Z66APrbSIagMA0lceWENRw==" spinCount="100000" sheet="1" objects="1" scenarios="1"/>
  <mergeCells count="1">
    <mergeCell ref="L27:X28"/>
  </mergeCells>
  <conditionalFormatting sqref="L27:X28">
    <cfRule type="cellIs" dxfId="6" priority="1" operator="equal">
      <formula>"Der mögliche Gesamtzuschuss liegt unter der betragsmäßigen Untergrenze von EUR 2.000,- ."</formula>
    </cfRule>
  </conditionalFormatting>
  <dataValidations count="3">
    <dataValidation type="textLength" errorStyle="information" operator="equal" allowBlank="1" showErrorMessage="1" errorTitle="Achtung" error="Bitte geben Sie nur die letzten vier Stellen Ihrer Zählpunktnummer an." sqref="O8" xr:uid="{4E6393FE-7187-4975-8BA8-9A0E65E27817}">
      <formula1>4</formula1>
    </dataValidation>
    <dataValidation type="decimal" errorStyle="information" allowBlank="1" showInputMessage="1" showErrorMessage="1" errorTitle="Achtung" error="Bitte erfassen Sie den Preis pro Liter." sqref="I13 I17" xr:uid="{074FC89F-A742-4403-A16D-07890FD9F2A1}">
      <formula1>0</formula1>
      <formula2>3</formula2>
    </dataValidation>
    <dataValidation type="decimal" operator="greaterThanOrEqual" allowBlank="1" showInputMessage="1" showErrorMessage="1" errorTitle="Negative Werte unzulässig" error="Negative Verbrauchsangaben sind unzulässig." sqref="I16 I12" xr:uid="{7174DC76-3FFD-4EE4-A9A4-F186EE6D967C}">
      <formula1>0</formula1>
    </dataValidation>
  </dataValidations>
  <pageMargins left="0.7" right="0.7" top="0.78740157499999996" bottom="0.78740157499999996" header="0.3" footer="0.3"/>
  <pageSetup paperSize="9" scale="3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BE91-B7E7-46F5-AEAA-C0117C04DC6E}">
  <sheetPr codeName="Tabelle7"/>
  <dimension ref="A1:E9"/>
  <sheetViews>
    <sheetView workbookViewId="0">
      <selection activeCell="B5" sqref="B5"/>
    </sheetView>
  </sheetViews>
  <sheetFormatPr baseColWidth="10" defaultRowHeight="15" x14ac:dyDescent="0.25"/>
  <cols>
    <col min="1" max="1" width="47.85546875" bestFit="1" customWidth="1"/>
    <col min="2" max="2" width="12.28515625" bestFit="1" customWidth="1"/>
  </cols>
  <sheetData>
    <row r="1" spans="1:5" x14ac:dyDescent="0.25">
      <c r="A1" t="s">
        <v>60</v>
      </c>
      <c r="B1" t="s">
        <v>61</v>
      </c>
      <c r="D1" t="s">
        <v>62</v>
      </c>
      <c r="E1" t="s">
        <v>61</v>
      </c>
    </row>
    <row r="2" spans="1:5" x14ac:dyDescent="0.25">
      <c r="A2" s="132" t="s">
        <v>63</v>
      </c>
      <c r="B2" s="133">
        <f>MIN('2 - Strom und Erdgas 2022'!H70,1000000)+'2 - Strom und Erdgas 2022'!H71</f>
        <v>0</v>
      </c>
      <c r="D2" s="134" t="s">
        <v>64</v>
      </c>
      <c r="E2" s="134">
        <v>100000000</v>
      </c>
    </row>
    <row r="3" spans="1:5" x14ac:dyDescent="0.25">
      <c r="A3" s="132" t="s">
        <v>65</v>
      </c>
      <c r="B3" s="133">
        <f>'2 - Strom und Erdgas 2022'!H74</f>
        <v>0</v>
      </c>
      <c r="D3" s="134" t="s">
        <v>55</v>
      </c>
      <c r="E3" s="135" t="str">
        <f>IF(AND(_xlfn.ISFORMULA('2 - Strom und Erdgas 2022'!H72)=TRUE,_xlfn.ISFORMULA('2 - Strom und Erdgas 2022'!H74)=TRUE,_xlfn.ISFORMULA('2 - Strom und Erdgas 2022'!H75)=TRUE,_xlfn.ISFORMULA('2 - Strom und Erdgas 2022'!H81)=TRUE,_xlfn.ISFORMULA('2 - Strom und Erdgas 2022'!H83)=TRUE,_xlfn.ISFORMULA('2 - Strom und Erdgas 2022'!H84)=TRUE,OR(AND('3 - Treibstoff und Zuschuss'!I12="",'3 - Treibstoff und Zuschuss'!I13=""),AND('3 - Treibstoff und Zuschuss'!I12&gt;0,'3 - Treibstoff und Zuschuss'!I13&gt;0)),OR(AND('3 - Treibstoff und Zuschuss'!I16="",'3 - Treibstoff und Zuschuss'!I17=""),AND('3 - Treibstoff und Zuschuss'!I16&gt;0,'3 - Treibstoff und Zuschuss'!I17&gt;0))),"OK","NOK")</f>
        <v>OK</v>
      </c>
    </row>
    <row r="4" spans="1:5" x14ac:dyDescent="0.25">
      <c r="A4" s="134" t="s">
        <v>66</v>
      </c>
      <c r="B4" s="133">
        <f>'2 - Strom und Erdgas 2022'!H75</f>
        <v>0</v>
      </c>
      <c r="D4" s="134" t="s">
        <v>58</v>
      </c>
      <c r="E4" s="137" t="str">
        <f>'1 - Strom und Erdgas 2021'!C4</f>
        <v>1.4</v>
      </c>
    </row>
    <row r="5" spans="1:5" x14ac:dyDescent="0.25">
      <c r="A5" s="134" t="s">
        <v>67</v>
      </c>
      <c r="B5" s="133">
        <f>MIN('2 - Strom und Erdgas 2022'!H79,1000000)+'2 - Strom und Erdgas 2022'!H80</f>
        <v>0</v>
      </c>
    </row>
    <row r="6" spans="1:5" x14ac:dyDescent="0.25">
      <c r="A6" s="134" t="s">
        <v>68</v>
      </c>
      <c r="B6" s="133">
        <f>'2 - Strom und Erdgas 2022'!H83</f>
        <v>0</v>
      </c>
    </row>
    <row r="7" spans="1:5" x14ac:dyDescent="0.25">
      <c r="A7" s="134" t="s">
        <v>69</v>
      </c>
      <c r="B7" s="133">
        <f>'2 - Strom und Erdgas 2022'!H84</f>
        <v>0</v>
      </c>
    </row>
    <row r="8" spans="1:5" x14ac:dyDescent="0.25">
      <c r="A8" s="132" t="s">
        <v>70</v>
      </c>
      <c r="B8" s="136">
        <f>IF('3 - Treibstoff und Zuschuss'!I13&gt;1.2984,'3 - Treibstoff und Zuschuss'!I12,0)+IF('3 - Treibstoff und Zuschuss'!I17&gt;1.1964,'3 - Treibstoff und Zuschuss'!I16,0)</f>
        <v>0</v>
      </c>
    </row>
    <row r="9" spans="1:5" x14ac:dyDescent="0.25">
      <c r="A9" s="132" t="s">
        <v>71</v>
      </c>
      <c r="B9" s="136">
        <f>IFERROR(IF('3 - Treibstoff und Zuschuss'!I13&gt;1.2984,('3 - Treibstoff und Zuschuss'!I13/1.2-0.482)*'3 - Treibstoff und Zuschuss'!I12/(Import!B8),0)+IF('3 - Treibstoff und Zuschuss'!I17&gt;1.1964,('3 - Treibstoff und Zuschuss'!I17/1.2-0.397)*'3 - Treibstoff und Zuschuss'!I16/(Import!B8),0),0)</f>
        <v>0</v>
      </c>
    </row>
  </sheetData>
  <pageMargins left="0.7" right="0.7" top="0.78740157499999996" bottom="0.78740157499999996"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4225-444F-403E-A134-6CB9C5973278}">
  <sheetPr codeName="Tabelle5"/>
  <dimension ref="A1:AB7"/>
  <sheetViews>
    <sheetView workbookViewId="0">
      <selection activeCell="E15" sqref="E15"/>
    </sheetView>
  </sheetViews>
  <sheetFormatPr baseColWidth="10" defaultRowHeight="15" x14ac:dyDescent="0.25"/>
  <cols>
    <col min="24" max="28" width="11.42578125" style="28"/>
  </cols>
  <sheetData>
    <row r="1" spans="1:28" s="10" customFormat="1" ht="19.5" thickBot="1" x14ac:dyDescent="0.45">
      <c r="A1"/>
      <c r="B1" s="2" t="s">
        <v>7</v>
      </c>
      <c r="C1" s="3"/>
      <c r="D1" s="3"/>
      <c r="E1" s="3"/>
      <c r="F1" s="3"/>
      <c r="G1" s="3"/>
      <c r="H1" s="3"/>
      <c r="I1" s="3"/>
      <c r="J1" s="3"/>
      <c r="K1" s="3"/>
      <c r="L1" s="3"/>
      <c r="M1" s="4"/>
      <c r="N1" s="4"/>
      <c r="O1" s="4"/>
      <c r="P1" s="4"/>
      <c r="Q1" s="4"/>
      <c r="R1" s="4"/>
      <c r="S1" s="4"/>
      <c r="T1" s="4"/>
      <c r="U1" s="4"/>
      <c r="V1" s="4"/>
      <c r="W1" s="4"/>
      <c r="X1" s="25"/>
      <c r="Y1" s="25"/>
      <c r="Z1" s="25"/>
      <c r="AA1" s="25"/>
      <c r="AB1" s="25"/>
    </row>
    <row r="2" spans="1:28" s="10" customFormat="1" ht="16.5" thickBot="1" x14ac:dyDescent="0.35">
      <c r="A2"/>
      <c r="B2" s="3" t="s">
        <v>25</v>
      </c>
      <c r="C2" s="3"/>
      <c r="D2" s="3"/>
      <c r="E2" s="3"/>
      <c r="F2" s="3"/>
      <c r="G2" s="3"/>
      <c r="H2" s="31"/>
      <c r="I2" s="4"/>
      <c r="J2" s="5" t="s">
        <v>1</v>
      </c>
      <c r="K2" s="3" t="s">
        <v>24</v>
      </c>
      <c r="L2" s="3"/>
      <c r="M2" s="4"/>
      <c r="N2" s="4"/>
      <c r="O2" s="4"/>
      <c r="P2" s="4"/>
      <c r="Q2" s="4"/>
      <c r="R2" s="4"/>
      <c r="S2" s="4"/>
      <c r="T2" s="4"/>
      <c r="U2" s="4"/>
      <c r="V2" s="4"/>
      <c r="W2" s="4"/>
      <c r="X2" s="23" t="str">
        <f>H3</f>
        <v>Nein</v>
      </c>
      <c r="Y2" s="24">
        <f>H4</f>
        <v>0</v>
      </c>
      <c r="Z2" s="26">
        <f>H5</f>
        <v>0</v>
      </c>
      <c r="AA2" s="27">
        <f>H6</f>
        <v>0</v>
      </c>
      <c r="AB2" s="25"/>
    </row>
    <row r="3" spans="1:28" s="10" customFormat="1" ht="16.5" thickBot="1" x14ac:dyDescent="0.35">
      <c r="A3"/>
      <c r="B3" s="3" t="s">
        <v>40</v>
      </c>
      <c r="C3" s="3"/>
      <c r="D3" s="3"/>
      <c r="E3" s="3"/>
      <c r="F3" s="3"/>
      <c r="G3" s="3"/>
      <c r="H3" s="31" t="s">
        <v>35</v>
      </c>
      <c r="I3" s="22"/>
      <c r="J3" s="5" t="s">
        <v>1</v>
      </c>
      <c r="K3" s="3" t="s">
        <v>41</v>
      </c>
      <c r="L3" s="3"/>
      <c r="M3" s="4"/>
      <c r="N3" s="4"/>
      <c r="O3" s="4"/>
      <c r="P3" s="4"/>
      <c r="Q3" s="4"/>
      <c r="R3" s="4"/>
      <c r="S3" s="4"/>
      <c r="T3" s="4"/>
      <c r="U3" s="4"/>
      <c r="V3" s="4"/>
      <c r="W3" s="4"/>
      <c r="X3" s="25"/>
      <c r="Y3" s="25"/>
      <c r="Z3" s="25"/>
      <c r="AA3" s="25"/>
      <c r="AB3" s="25"/>
    </row>
    <row r="4" spans="1:28" s="10" customFormat="1" ht="16.5" thickBot="1" x14ac:dyDescent="0.35">
      <c r="A4"/>
      <c r="B4" s="3" t="s">
        <v>10</v>
      </c>
      <c r="C4" s="3"/>
      <c r="D4" s="3"/>
      <c r="E4" s="3"/>
      <c r="F4" s="3"/>
      <c r="G4" s="3"/>
      <c r="H4" s="32"/>
      <c r="I4" s="3"/>
      <c r="J4" s="5" t="s">
        <v>1</v>
      </c>
      <c r="K4" s="3" t="s">
        <v>23</v>
      </c>
      <c r="L4" s="3"/>
      <c r="M4" s="4"/>
      <c r="N4" s="4"/>
      <c r="O4" s="4"/>
      <c r="P4" s="4"/>
      <c r="Q4" s="4"/>
      <c r="R4" s="4"/>
      <c r="S4" s="4"/>
      <c r="T4" s="4"/>
      <c r="U4" s="4"/>
      <c r="V4" s="4"/>
      <c r="W4" s="4"/>
      <c r="X4" s="25"/>
      <c r="Y4" s="25"/>
      <c r="Z4" s="25"/>
      <c r="AA4" s="25"/>
      <c r="AB4" s="25"/>
    </row>
    <row r="5" spans="1:28" s="10" customFormat="1" ht="16.5" thickBot="1" x14ac:dyDescent="0.35">
      <c r="A5"/>
      <c r="B5" s="3" t="str">
        <f>IF(H4="Erdgas","Nettorechnungsbetrag (Erdgas)","Nettorechnungsbetrag (Strom)")</f>
        <v>Nettorechnungsbetrag (Strom)</v>
      </c>
      <c r="C5" s="3"/>
      <c r="D5" s="3"/>
      <c r="E5" s="3"/>
      <c r="F5" s="3"/>
      <c r="G5" s="3"/>
      <c r="H5" s="33"/>
      <c r="I5" s="6" t="s">
        <v>2</v>
      </c>
      <c r="J5" s="5" t="s">
        <v>1</v>
      </c>
      <c r="K5" s="3" t="str">
        <f>IF(H4="Erdgas","Der Nettorechnungsbetrag bezeichnet die Kosten für die verbrauchten Kilowattstunden (kWh) Erdgas (exkl. Steuern, Abgaben, Netzentgelte, etc.).","Der Nettorechnungsbetrag bezeichnet die Kosten für die verbrauchten Kilowattstunden (kWh) Strom (exkl. Steuern, Abgaben, Netzentgelte, etc.).")</f>
        <v>Der Nettorechnungsbetrag bezeichnet die Kosten für die verbrauchten Kilowattstunden (kWh) Strom (exkl. Steuern, Abgaben, Netzentgelte, etc.).</v>
      </c>
      <c r="L5" s="3"/>
      <c r="M5" s="4"/>
      <c r="N5" s="4"/>
      <c r="O5" s="4"/>
      <c r="P5" s="4"/>
      <c r="Q5" s="4"/>
      <c r="R5" s="4"/>
      <c r="S5" s="4"/>
      <c r="T5" s="4"/>
      <c r="U5" s="4"/>
      <c r="V5" s="4"/>
      <c r="W5" s="4"/>
      <c r="X5" s="25"/>
      <c r="Y5" s="25"/>
      <c r="Z5" s="25"/>
      <c r="AA5" s="25"/>
      <c r="AB5" s="25"/>
    </row>
    <row r="6" spans="1:28" s="10" customFormat="1" ht="16.5" thickBot="1" x14ac:dyDescent="0.35">
      <c r="A6"/>
      <c r="B6" s="3" t="str">
        <f>IF(H3="Nein",IF(H4="Erdgas","Erdgasverbrauch in kWh gem. letzter Jahresabrechnung","Stromverbrauch in kWh gem. letzter Jahresabrechnung"),IF(H4="Erdgas","Erdgasverbrauch in kWh im Kalenderjahr 2021","Stromverbrauch in kWh im Kalenderjahr 2021"))</f>
        <v>Stromverbrauch in kWh gem. letzter Jahresabrechnung</v>
      </c>
      <c r="C6" s="3"/>
      <c r="D6" s="3"/>
      <c r="E6" s="3"/>
      <c r="F6" s="3"/>
      <c r="G6" s="3"/>
      <c r="H6" s="34"/>
      <c r="I6" s="6" t="s">
        <v>3</v>
      </c>
      <c r="J6" s="5" t="s">
        <v>1</v>
      </c>
      <c r="K6" s="3" t="str">
        <f>IF(H3="Nein",IF(H4="Erdgas","Den Erdgasverbrauch entnehmen Sie bitte der letzten Jahresabrechnung, deren Abrechnungszeitraum zwischen 31. Jänner 2021 und 31. Jänner 2022 endet.","Den Stromverbrauch entnehmen Sie bitte der letzten Jahresabrechnung, deren Abrechnungszeitraum zwischen 31. Jänner 2021 und 31. Jänner 2022 endet."),IF(H4="Erdgas","Bitte geben Sie den Erdgasverbrauch für den gesamten Zeitraum von 1. Jänner 2021 und 31. Dezember 2021 an.","Bitte geben Sie den Stromverbrauch für den gesamten Zeitraum von 1. Jänner 2021 und 31. Dezember 2021 an."))</f>
        <v>Den Stromverbrauch entnehmen Sie bitte der letzten Jahresabrechnung, deren Abrechnungszeitraum zwischen 31. Jänner 2021 und 31. Jänner 2022 endet.</v>
      </c>
      <c r="L6" s="3"/>
      <c r="M6" s="4"/>
      <c r="N6" s="4"/>
      <c r="O6" s="4"/>
      <c r="P6" s="4"/>
      <c r="Q6" s="4"/>
      <c r="R6" s="4"/>
      <c r="S6" s="4"/>
      <c r="T6" s="4"/>
      <c r="U6" s="4"/>
      <c r="V6" s="4"/>
      <c r="W6" s="4"/>
      <c r="X6" s="25"/>
      <c r="Y6" s="25"/>
      <c r="Z6" s="25"/>
      <c r="AA6" s="25"/>
      <c r="AB6" s="25"/>
    </row>
    <row r="7" spans="1:28" x14ac:dyDescent="0.25">
      <c r="B7" s="15"/>
      <c r="C7" s="15"/>
      <c r="D7" s="15"/>
      <c r="E7" s="15"/>
      <c r="F7" s="15"/>
      <c r="G7" s="15"/>
      <c r="H7" s="15"/>
      <c r="I7" s="15"/>
      <c r="J7" s="15"/>
      <c r="K7" s="15"/>
      <c r="L7" s="15"/>
      <c r="M7" s="15"/>
      <c r="N7" s="15"/>
      <c r="O7" s="15"/>
      <c r="P7" s="15"/>
      <c r="Q7" s="15"/>
      <c r="R7" s="15"/>
      <c r="S7" s="15"/>
      <c r="T7" s="15"/>
      <c r="U7" s="15"/>
      <c r="V7" s="15"/>
      <c r="W7" s="15"/>
    </row>
  </sheetData>
  <dataValidations count="4">
    <dataValidation type="list" allowBlank="1" showInputMessage="1" showErrorMessage="1" sqref="H4" xr:uid="{315E8449-3FE5-44E0-8260-0DB2535052A2}">
      <formula1>Energieart</formula1>
    </dataValidation>
    <dataValidation type="decimal" errorStyle="information" operator="greaterThanOrEqual" allowBlank="1" showInputMessage="1" showErrorMessage="1" errorTitle="Bitte beachten Sie" error="Negative Werte sind unzulässig" sqref="H5:H6" xr:uid="{A7969A50-9713-4EB1-88C6-D2A4288C2419}">
      <formula1>0</formula1>
    </dataValidation>
    <dataValidation type="whole" errorStyle="information" allowBlank="1" showErrorMessage="1" errorTitle="Achtung" error="Bitte geben Sie nur die letzten vier Stellen Ihrer Zählpunktnummer an." sqref="H2" xr:uid="{3BAC171D-D57C-435D-A139-E9896731A7ED}">
      <formula1>0</formula1>
      <formula2>9999</formula2>
    </dataValidation>
    <dataValidation type="list" errorStyle="information" operator="equal" allowBlank="1" showErrorMessage="1" errorTitle="Achtung" error="Bitte geben Sie nur die letzten vier Stellen Ihrer Zählpunktnummer an." sqref="H3" xr:uid="{F962EE04-6BF6-4811-A9EC-CE93867BB562}">
      <formula1>Lastprofilzähler</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02F9-5B9F-4A58-8C23-EC817C5F12A7}">
  <sheetPr codeName="Tabelle6"/>
  <dimension ref="A1:Z16"/>
  <sheetViews>
    <sheetView workbookViewId="0">
      <selection activeCell="A7" sqref="A7"/>
    </sheetView>
  </sheetViews>
  <sheetFormatPr baseColWidth="10" defaultRowHeight="15" x14ac:dyDescent="0.25"/>
  <cols>
    <col min="25" max="26" width="11.42578125" style="1"/>
  </cols>
  <sheetData>
    <row r="1" spans="1:24" x14ac:dyDescent="0.25">
      <c r="B1" s="15"/>
      <c r="C1" s="15"/>
      <c r="D1" s="15"/>
      <c r="E1" s="15"/>
      <c r="F1" s="15"/>
      <c r="G1" s="15"/>
      <c r="H1" s="15"/>
      <c r="I1" s="15"/>
      <c r="J1" s="15"/>
      <c r="K1" s="15"/>
      <c r="L1" s="15"/>
      <c r="M1" s="15"/>
      <c r="N1" s="15"/>
      <c r="O1" s="15"/>
      <c r="P1" s="15"/>
      <c r="Q1" s="15"/>
      <c r="R1" s="15"/>
      <c r="S1" s="15"/>
      <c r="T1" s="15"/>
      <c r="U1" s="15"/>
      <c r="V1" s="15"/>
      <c r="W1" s="15"/>
      <c r="X1" s="15"/>
    </row>
    <row r="2" spans="1:24" s="10" customFormat="1" ht="19.5" thickBot="1" x14ac:dyDescent="0.45">
      <c r="A2"/>
      <c r="B2" s="2" t="s">
        <v>7</v>
      </c>
      <c r="C2" s="3"/>
      <c r="D2" s="4"/>
      <c r="E2" s="4"/>
      <c r="F2" s="4"/>
      <c r="G2" s="4"/>
      <c r="H2" s="4"/>
      <c r="I2" s="7">
        <v>44593</v>
      </c>
      <c r="J2" s="7">
        <v>44621</v>
      </c>
      <c r="K2" s="7">
        <v>44652</v>
      </c>
      <c r="L2" s="7">
        <v>44682</v>
      </c>
      <c r="M2" s="7">
        <v>44713</v>
      </c>
      <c r="N2" s="7">
        <v>44743</v>
      </c>
      <c r="O2" s="7">
        <v>44774</v>
      </c>
      <c r="P2" s="7">
        <v>44805</v>
      </c>
      <c r="Q2" s="4"/>
      <c r="R2" s="12"/>
      <c r="S2" s="12"/>
      <c r="T2" s="12"/>
      <c r="U2" s="12"/>
      <c r="V2" s="12"/>
      <c r="W2" s="12"/>
      <c r="X2" s="4"/>
    </row>
    <row r="3" spans="1:24" s="10" customFormat="1" ht="16.5" thickBot="1" x14ac:dyDescent="0.35">
      <c r="A3"/>
      <c r="B3" s="3" t="s">
        <v>21</v>
      </c>
      <c r="C3" s="3"/>
      <c r="D3" s="4"/>
      <c r="E3" s="4"/>
      <c r="F3" s="4"/>
      <c r="G3" s="4"/>
      <c r="H3" s="36"/>
      <c r="I3" s="18"/>
      <c r="J3" s="19"/>
      <c r="K3" s="19"/>
      <c r="L3" s="19"/>
      <c r="M3" s="19"/>
      <c r="N3" s="19"/>
      <c r="O3" s="19"/>
      <c r="P3" s="19"/>
      <c r="Q3" s="5" t="s">
        <v>1</v>
      </c>
      <c r="R3" s="3" t="s">
        <v>26</v>
      </c>
      <c r="S3" s="12"/>
      <c r="T3" s="12"/>
      <c r="U3" s="12"/>
      <c r="V3" s="12"/>
      <c r="W3" s="12"/>
      <c r="X3" s="4"/>
    </row>
    <row r="4" spans="1:24" s="10" customFormat="1" ht="16.5" thickBot="1" x14ac:dyDescent="0.35">
      <c r="A4"/>
      <c r="B4" s="3" t="s">
        <v>40</v>
      </c>
      <c r="C4" s="3"/>
      <c r="D4" s="4"/>
      <c r="E4" s="4"/>
      <c r="F4" s="4"/>
      <c r="G4" s="4"/>
      <c r="H4" s="37">
        <f>IFERROR(VLOOKUP(H3,'1 - Strom und Erdgas 2021'!H:AA,17,FALSE),"")</f>
        <v>0</v>
      </c>
      <c r="I4" s="18"/>
      <c r="J4" s="19"/>
      <c r="K4" s="19"/>
      <c r="L4" s="19"/>
      <c r="M4" s="19"/>
      <c r="N4" s="19"/>
      <c r="O4" s="19"/>
      <c r="P4" s="19"/>
      <c r="Q4" s="5"/>
      <c r="R4" s="3"/>
      <c r="S4" s="12"/>
      <c r="T4" s="12"/>
      <c r="U4" s="12"/>
      <c r="V4" s="12"/>
      <c r="W4" s="12"/>
      <c r="X4" s="4"/>
    </row>
    <row r="5" spans="1:24" s="10" customFormat="1" ht="16.5" thickBot="1" x14ac:dyDescent="0.35">
      <c r="A5"/>
      <c r="B5" s="3" t="s">
        <v>10</v>
      </c>
      <c r="C5" s="3"/>
      <c r="D5" s="4"/>
      <c r="E5" s="4"/>
      <c r="F5" s="4"/>
      <c r="G5" s="4"/>
      <c r="H5" s="30">
        <f>IFERROR(VLOOKUP(H3,'1 - Strom und Erdgas 2021'!H:AA,18,FALSE),"")</f>
        <v>0</v>
      </c>
      <c r="I5" s="20"/>
      <c r="J5" s="21"/>
      <c r="K5" s="21"/>
      <c r="L5" s="21"/>
      <c r="M5" s="21"/>
      <c r="N5" s="21"/>
      <c r="O5" s="21"/>
      <c r="P5" s="21"/>
      <c r="Q5" s="5" t="s">
        <v>1</v>
      </c>
      <c r="R5" s="3" t="s">
        <v>23</v>
      </c>
      <c r="S5" s="12"/>
      <c r="T5" s="12"/>
      <c r="U5" s="12"/>
      <c r="V5" s="12"/>
      <c r="W5" s="12"/>
      <c r="X5" s="4"/>
    </row>
    <row r="6" spans="1:24" s="10" customFormat="1" ht="16.5" thickBot="1" x14ac:dyDescent="0.35">
      <c r="A6"/>
      <c r="B6" s="3" t="str">
        <f>IF(H5="Erdgas","Arbeitspreis pro kWh Erdgas in EUR","Arbeitspreis pro kWh Strom in EUR")</f>
        <v>Arbeitspreis pro kWh Strom in EUR</v>
      </c>
      <c r="C6" s="3"/>
      <c r="D6" s="4"/>
      <c r="E6" s="4"/>
      <c r="F6" s="4"/>
      <c r="G6" s="17">
        <f>IFERROR(SUMPRODUCT(I6:P6,I7:P7),"")</f>
        <v>0</v>
      </c>
      <c r="H6" s="4"/>
      <c r="I6" s="35"/>
      <c r="J6" s="35"/>
      <c r="K6" s="35"/>
      <c r="L6" s="35"/>
      <c r="M6" s="35"/>
      <c r="N6" s="35"/>
      <c r="O6" s="35"/>
      <c r="P6" s="35"/>
      <c r="Q6" s="5" t="s">
        <v>1</v>
      </c>
      <c r="R6" s="3" t="str">
        <f>IF(H5="Erdgas","Erdgaskosten exkl. Steuern, Abgaben, Netzentgelte, etc.","Stromkosten exkl. Steuern, Abgaben, Netzentgelte, etc.")</f>
        <v>Stromkosten exkl. Steuern, Abgaben, Netzentgelte, etc.</v>
      </c>
      <c r="S6" s="4"/>
      <c r="T6" s="4"/>
      <c r="U6" s="13"/>
      <c r="V6" s="9"/>
      <c r="W6" s="11"/>
      <c r="X6" s="4"/>
    </row>
    <row r="7" spans="1:24" s="10" customFormat="1" ht="16.5" thickBot="1" x14ac:dyDescent="0.35">
      <c r="A7"/>
      <c r="B7" s="3" t="str">
        <f>IF(AND(H5="Erdgas",H4="Nein"),"Aliquoter Erdgasverbrauch in kWh von 1. Februar bis 30. September 2022",IF(H5="Erdgas","Erdgasverbrauch in kWh von 1. Februar bis 30. September 2022",IF(AND(H5="Strom",H4="Nein"),"Aliquoter Stromverbrauch in kWh von 1. Februar bis 30. September 2022","Stromverbrauch in kWh von 1. Februar bis 30. September 2022")))</f>
        <v>Stromverbrauch in kWh von 1. Februar bis 30. September 2022</v>
      </c>
      <c r="C7" s="3"/>
      <c r="D7" s="4"/>
      <c r="E7" s="4"/>
      <c r="F7" s="4"/>
      <c r="G7" s="4"/>
      <c r="H7" s="29">
        <f>SUM(I7:P7)</f>
        <v>0</v>
      </c>
      <c r="I7" s="38" t="str">
        <f>IFERROR(IF(H4="Nein",VLOOKUP(H3,'1 - Strom und Erdgas 2021'!H:AA,20,FALSE)/12,""),"")</f>
        <v/>
      </c>
      <c r="J7" s="38" t="str">
        <f>IFERROR(IF(H4="Nein",VLOOKUP(H3,'1 - Strom und Erdgas 2021'!H:AA,20,FALSE)/12,""),"")</f>
        <v/>
      </c>
      <c r="K7" s="38" t="str">
        <f>IFERROR(IF(H4="Nein",VLOOKUP(H3,'1 - Strom und Erdgas 2021'!H:AA,20,FALSE)/12,""),"")</f>
        <v/>
      </c>
      <c r="L7" s="38" t="str">
        <f>IFERROR(IF(H4="Nein",VLOOKUP(H3,'1 - Strom und Erdgas 2021'!H:AA,20,FALSE)/12,""),"")</f>
        <v/>
      </c>
      <c r="M7" s="38" t="str">
        <f>IFERROR(IF(H4="Nein",VLOOKUP(H3,'1 - Strom und Erdgas 2021'!H:AA,20,FALSE)/12,""),"")</f>
        <v/>
      </c>
      <c r="N7" s="38" t="str">
        <f>IFERROR(IF(H4="Nein",VLOOKUP(H3,'1 - Strom und Erdgas 2021'!H:AA,20,FALSE)/12,""),"")</f>
        <v/>
      </c>
      <c r="O7" s="38" t="str">
        <f>IFERROR(IF(H4="Nein",VLOOKUP(H3,'1 - Strom und Erdgas 2021'!H:AA,20,FALSE)/12,""),"")</f>
        <v/>
      </c>
      <c r="P7" s="38" t="str">
        <f>IFERROR(IF(H4="Nein",VLOOKUP(H3,'1 - Strom und Erdgas 2021'!H:AA,20,FALSE)/12,""),"")</f>
        <v/>
      </c>
      <c r="Q7" s="5" t="s">
        <v>1</v>
      </c>
      <c r="R7" s="39" t="str">
        <f>IFERROR(IF(H4="Nein","Vorbefüllte Verbrauchswerte wurden aliquot (d.h. 1/12) aus dem Jahr 2021 übernommen.","Bitte ergänzen Sie die monatlichen Verbrauchswerte gem. Lastprofilzähler"),"")</f>
        <v>Bitte ergänzen Sie die monatlichen Verbrauchswerte gem. Lastprofilzähler</v>
      </c>
      <c r="S7" s="40"/>
      <c r="T7" s="40"/>
      <c r="U7" s="40"/>
      <c r="V7" s="40"/>
      <c r="W7" s="40"/>
      <c r="X7" s="40"/>
    </row>
    <row r="8" spans="1:24" s="10" customFormat="1" x14ac:dyDescent="0.25">
      <c r="A8"/>
      <c r="B8" s="3"/>
      <c r="C8" s="3"/>
      <c r="D8" s="4"/>
      <c r="E8" s="4"/>
      <c r="F8" s="4"/>
      <c r="G8" s="4"/>
      <c r="H8" s="16"/>
      <c r="I8" s="8"/>
      <c r="J8" s="8"/>
      <c r="K8" s="8"/>
      <c r="L8" s="8"/>
      <c r="M8" s="8"/>
      <c r="N8" s="8"/>
      <c r="O8" s="8"/>
      <c r="P8" s="8"/>
      <c r="Q8" s="14"/>
      <c r="R8" s="40"/>
      <c r="S8" s="40"/>
      <c r="T8" s="40"/>
      <c r="U8" s="40"/>
      <c r="V8" s="40"/>
      <c r="W8" s="40"/>
      <c r="X8" s="40"/>
    </row>
    <row r="16" spans="1:24" ht="12.95" customHeight="1" x14ac:dyDescent="0.25"/>
  </sheetData>
  <dataValidations count="3">
    <dataValidation type="list" allowBlank="1" showInputMessage="1" showErrorMessage="1" sqref="H5" xr:uid="{9C27AF2D-71C7-4AD4-B742-4DF62B40524D}">
      <formula1>Energieart</formula1>
    </dataValidation>
    <dataValidation type="whole" errorStyle="information" allowBlank="1" showInputMessage="1" showErrorMessage="1" errorTitle="Achtung" error="Bitte geben Sie nur die letzten vier Stellen Ihrer Zählpunktnummer an." sqref="H3" xr:uid="{8DB79CF3-30E3-4246-9D4D-B58D2F57B07E}">
      <formula1>0</formula1>
      <formula2>9999</formula2>
    </dataValidation>
    <dataValidation type="list" errorStyle="information" allowBlank="1" showInputMessage="1" errorTitle="Achtung" error="Bitte geben Sie nur die letzten vier Stellen Ihrer Zählpunktnummer an." sqref="H4" xr:uid="{6ED0DEC0-A758-4ADB-9551-5AAF5E3568BB}">
      <formula1>Lastprofilzähler</formula1>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2956-10B9-4D63-9B02-A9BAB924D7D2}">
  <sheetPr codeName="Tabelle2"/>
  <dimension ref="A1:B2"/>
  <sheetViews>
    <sheetView workbookViewId="0">
      <selection activeCell="G14" sqref="G14"/>
    </sheetView>
  </sheetViews>
  <sheetFormatPr baseColWidth="10" defaultRowHeight="15" x14ac:dyDescent="0.25"/>
  <sheetData>
    <row r="1" spans="1:2" x14ac:dyDescent="0.25">
      <c r="A1" t="s">
        <v>11</v>
      </c>
      <c r="B1" t="s">
        <v>35</v>
      </c>
    </row>
    <row r="2" spans="1:2" x14ac:dyDescent="0.25">
      <c r="A2" t="s">
        <v>12</v>
      </c>
      <c r="B2" t="s">
        <v>36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E0FB56F6C7944B95FE0476062B8EB0" ma:contentTypeVersion="10" ma:contentTypeDescription="Create a new document." ma:contentTypeScope="" ma:versionID="4bf5fdd4d466571db8b5d61d059be08a">
  <xsd:schema xmlns:xsd="http://www.w3.org/2001/XMLSchema" xmlns:xs="http://www.w3.org/2001/XMLSchema" xmlns:p="http://schemas.microsoft.com/office/2006/metadata/properties" xmlns:ns2="d16c1a68-7abd-48ef-b484-7d54634ec3d5" xmlns:ns3="0c00c5cf-c319-4f5a-b81f-3ae9dd0ce32d" targetNamespace="http://schemas.microsoft.com/office/2006/metadata/properties" ma:root="true" ma:fieldsID="369f70f5ab13065e8ad21be77ae84950" ns2:_="" ns3:_="">
    <xsd:import namespace="d16c1a68-7abd-48ef-b484-7d54634ec3d5"/>
    <xsd:import namespace="0c00c5cf-c319-4f5a-b81f-3ae9dd0ce3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c1a68-7abd-48ef-b484-7d54634ec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47b62e5-8c39-4ebf-9884-a6d418dab9e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0c5cf-c319-4f5a-b81f-3ae9dd0ce3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db6c35-aa5e-4a80-8695-b19a07b5f99c}" ma:internalName="TaxCatchAll" ma:showField="CatchAllData" ma:web="0c00c5cf-c319-4f5a-b81f-3ae9dd0c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6c1a68-7abd-48ef-b484-7d54634ec3d5">
      <Terms xmlns="http://schemas.microsoft.com/office/infopath/2007/PartnerControls"/>
    </lcf76f155ced4ddcb4097134ff3c332f>
    <TaxCatchAll xmlns="0c00c5cf-c319-4f5a-b81f-3ae9dd0ce32d" xsi:nil="true"/>
  </documentManagement>
</p:properties>
</file>

<file path=customXml/itemProps1.xml><?xml version="1.0" encoding="utf-8"?>
<ds:datastoreItem xmlns:ds="http://schemas.openxmlformats.org/officeDocument/2006/customXml" ds:itemID="{06B4AFBF-2C73-4A5F-8E77-6665CCC04DC7}">
  <ds:schemaRefs>
    <ds:schemaRef ds:uri="http://schemas.microsoft.com/sharepoint/v3/contenttype/forms"/>
  </ds:schemaRefs>
</ds:datastoreItem>
</file>

<file path=customXml/itemProps2.xml><?xml version="1.0" encoding="utf-8"?>
<ds:datastoreItem xmlns:ds="http://schemas.openxmlformats.org/officeDocument/2006/customXml" ds:itemID="{61E44035-FF4E-4067-90F9-883D569F0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c1a68-7abd-48ef-b484-7d54634ec3d5"/>
    <ds:schemaRef ds:uri="0c00c5cf-c319-4f5a-b81f-3ae9dd0ce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A8E387-9A8D-4CE2-BB3E-1620FA393C05}">
  <ds:schemaRefs>
    <ds:schemaRef ds:uri="0c00c5cf-c319-4f5a-b81f-3ae9dd0ce32d"/>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d16c1a68-7abd-48ef-b484-7d54634ec3d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Erläuterung</vt:lpstr>
      <vt:lpstr>1 - Strom und Erdgas 2021</vt:lpstr>
      <vt:lpstr>2 - Strom und Erdgas 2022</vt:lpstr>
      <vt:lpstr>3 - Treibstoff und Zuschuss</vt:lpstr>
      <vt:lpstr>Import</vt:lpstr>
      <vt:lpstr>Zählpunkte Schritt 1</vt:lpstr>
      <vt:lpstr>Zählpunkte Schritt 2</vt:lpstr>
      <vt:lpstr>Liste</vt:lpstr>
      <vt:lpstr>'1 - Strom und Erdgas 2021'!Druckbereich</vt:lpstr>
      <vt:lpstr>Energieart</vt:lpstr>
      <vt:lpstr>Lastprofilzähler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Pumberger Simon</cp:lastModifiedBy>
  <dcterms:created xsi:type="dcterms:W3CDTF">2022-09-16T06:56:09Z</dcterms:created>
  <dcterms:modified xsi:type="dcterms:W3CDTF">2022-11-14T15:39:56Z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0x0101002EE0FB56F6C7944B95FE0476062B8EB0</vt:lpwstr>
  </property>
  <property fmtid="{D5CDD505-2E9C-101B-9397-08002B2CF9AE}" pid="3" name="MediaServiceImageTags">
    <vt:lpwstr/>
  </property>
</Properties>
</file>